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narai\Desktop\MT\6. félév\Kutatásmódszertan\"/>
    </mc:Choice>
  </mc:AlternateContent>
  <xr:revisionPtr revIDLastSave="0" documentId="13_ncr:1_{3742BA8C-0949-4DA4-92E6-384D2BDC28A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  <sheet name="Munka4" sheetId="4" r:id="rId4"/>
    <sheet name="Munka5" sheetId="5" r:id="rId5"/>
    <sheet name="Munka6" sheetId="6" r:id="rId6"/>
    <sheet name="Munka7" sheetId="7" r:id="rId7"/>
    <sheet name="Munka8" sheetId="8" r:id="rId8"/>
    <sheet name="Munka9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3" i="7" l="1"/>
  <c r="C134" i="7"/>
  <c r="C135" i="7"/>
  <c r="C136" i="7"/>
  <c r="C137" i="7" s="1"/>
  <c r="B138" i="7"/>
  <c r="B137" i="7"/>
  <c r="B136" i="7"/>
  <c r="B135" i="7"/>
  <c r="B134" i="7"/>
  <c r="B133" i="7"/>
  <c r="C126" i="7"/>
  <c r="C127" i="7"/>
  <c r="C128" i="7" s="1"/>
  <c r="C129" i="7" s="1"/>
  <c r="B131" i="7"/>
  <c r="B130" i="7"/>
  <c r="B129" i="7"/>
  <c r="B128" i="7"/>
  <c r="B127" i="7"/>
  <c r="B126" i="7"/>
  <c r="C119" i="7"/>
  <c r="C120" i="7" s="1"/>
  <c r="C121" i="7" s="1"/>
  <c r="C122" i="7" s="1"/>
  <c r="B124" i="7"/>
  <c r="B123" i="7"/>
  <c r="B122" i="7"/>
  <c r="B121" i="7"/>
  <c r="B120" i="7"/>
  <c r="B119" i="7"/>
  <c r="E118" i="7"/>
  <c r="E115" i="7"/>
  <c r="C115" i="7"/>
  <c r="C116" i="7"/>
  <c r="C117" i="7"/>
  <c r="B116" i="7"/>
  <c r="B117" i="7"/>
  <c r="B115" i="7"/>
  <c r="D110" i="7"/>
  <c r="D111" i="7"/>
  <c r="D112" i="7"/>
  <c r="D109" i="7"/>
  <c r="C112" i="7"/>
  <c r="B112" i="7"/>
  <c r="C109" i="7"/>
  <c r="C110" i="7"/>
  <c r="C111" i="7"/>
  <c r="B110" i="7"/>
  <c r="B111" i="7"/>
  <c r="B109" i="7"/>
  <c r="C106" i="7"/>
  <c r="B106" i="7"/>
  <c r="D105" i="7"/>
  <c r="D103" i="7"/>
  <c r="D104" i="7"/>
  <c r="D102" i="7"/>
  <c r="C105" i="7"/>
  <c r="B105" i="7"/>
  <c r="C69" i="5"/>
  <c r="C70" i="5"/>
  <c r="C71" i="5" s="1"/>
  <c r="C72" i="5" s="1"/>
  <c r="B74" i="5"/>
  <c r="B73" i="5"/>
  <c r="B72" i="5"/>
  <c r="B71" i="5"/>
  <c r="B70" i="5"/>
  <c r="B69" i="5"/>
  <c r="C62" i="5"/>
  <c r="C63" i="5"/>
  <c r="C64" i="5" s="1"/>
  <c r="C65" i="5" s="1"/>
  <c r="B67" i="5"/>
  <c r="B66" i="5"/>
  <c r="B65" i="5"/>
  <c r="B64" i="5"/>
  <c r="B63" i="5"/>
  <c r="B62" i="5"/>
  <c r="C60" i="5"/>
  <c r="B60" i="5"/>
  <c r="G38" i="4" a="1"/>
  <c r="G39" i="4" s="1"/>
  <c r="F38" i="4" a="1"/>
  <c r="F38" i="4" s="1"/>
  <c r="B68" i="4"/>
  <c r="B67" i="4"/>
  <c r="B66" i="4"/>
  <c r="B65" i="4"/>
  <c r="B64" i="4"/>
  <c r="B63" i="4"/>
  <c r="B62" i="4"/>
  <c r="G34" i="3" a="1"/>
  <c r="G34" i="3" s="1"/>
  <c r="F34" i="3" a="1"/>
  <c r="F34" i="3" s="1"/>
  <c r="B60" i="3"/>
  <c r="B58" i="3"/>
  <c r="B57" i="3"/>
  <c r="B56" i="3"/>
  <c r="B55" i="3"/>
  <c r="B54" i="3"/>
  <c r="B53" i="3"/>
  <c r="H66" i="2" a="1"/>
  <c r="H66" i="2" s="1"/>
  <c r="G66" i="2" a="1"/>
  <c r="G66" i="2" s="1"/>
  <c r="B72" i="2"/>
  <c r="B70" i="2"/>
  <c r="B69" i="2"/>
  <c r="B68" i="2"/>
  <c r="B67" i="2"/>
  <c r="B66" i="2"/>
  <c r="B65" i="2"/>
  <c r="B33" i="2"/>
  <c r="C95" i="9"/>
  <c r="D95" i="9"/>
  <c r="E95" i="9"/>
  <c r="E96" i="9" s="1"/>
  <c r="E97" i="9" s="1"/>
  <c r="E98" i="9" s="1"/>
  <c r="C96" i="9"/>
  <c r="C97" i="9" s="1"/>
  <c r="C98" i="9" s="1"/>
  <c r="D96" i="9"/>
  <c r="D97" i="9"/>
  <c r="D98" i="9" s="1"/>
  <c r="B100" i="9"/>
  <c r="B99" i="9"/>
  <c r="B98" i="9"/>
  <c r="B97" i="9"/>
  <c r="B96" i="9"/>
  <c r="B95" i="9"/>
  <c r="C88" i="9"/>
  <c r="D88" i="9"/>
  <c r="D89" i="9" s="1"/>
  <c r="D90" i="9" s="1"/>
  <c r="D91" i="9" s="1"/>
  <c r="E88" i="9"/>
  <c r="E89" i="9" s="1"/>
  <c r="E90" i="9" s="1"/>
  <c r="E91" i="9" s="1"/>
  <c r="E92" i="9" s="1"/>
  <c r="C89" i="9"/>
  <c r="C90" i="9" s="1"/>
  <c r="C91" i="9" s="1"/>
  <c r="B93" i="9"/>
  <c r="B92" i="9"/>
  <c r="B91" i="9"/>
  <c r="B90" i="9"/>
  <c r="B89" i="9"/>
  <c r="B88" i="9"/>
  <c r="C81" i="9"/>
  <c r="D81" i="9"/>
  <c r="D82" i="9" s="1"/>
  <c r="D83" i="9" s="1"/>
  <c r="D84" i="9" s="1"/>
  <c r="D85" i="9" s="1"/>
  <c r="E81" i="9"/>
  <c r="C82" i="9"/>
  <c r="C83" i="9" s="1"/>
  <c r="C84" i="9" s="1"/>
  <c r="E82" i="9"/>
  <c r="E83" i="9" s="1"/>
  <c r="E84" i="9" s="1"/>
  <c r="B86" i="9"/>
  <c r="B85" i="9"/>
  <c r="B84" i="9"/>
  <c r="B83" i="9"/>
  <c r="B82" i="9"/>
  <c r="B81" i="9"/>
  <c r="C74" i="9"/>
  <c r="C75" i="9" s="1"/>
  <c r="C76" i="9" s="1"/>
  <c r="C77" i="9" s="1"/>
  <c r="C78" i="9" s="1"/>
  <c r="D74" i="9"/>
  <c r="E74" i="9"/>
  <c r="D75" i="9"/>
  <c r="D76" i="9" s="1"/>
  <c r="D77" i="9" s="1"/>
  <c r="E75" i="9"/>
  <c r="E76" i="9" s="1"/>
  <c r="E77" i="9" s="1"/>
  <c r="B79" i="9"/>
  <c r="B78" i="9"/>
  <c r="B77" i="9"/>
  <c r="B76" i="9"/>
  <c r="B75" i="9"/>
  <c r="B74" i="9"/>
  <c r="G72" i="9"/>
  <c r="G69" i="9"/>
  <c r="C68" i="9"/>
  <c r="D68" i="9"/>
  <c r="E68" i="9"/>
  <c r="C69" i="9"/>
  <c r="D69" i="9"/>
  <c r="E69" i="9"/>
  <c r="C70" i="9"/>
  <c r="D70" i="9"/>
  <c r="E70" i="9"/>
  <c r="C71" i="9"/>
  <c r="D71" i="9"/>
  <c r="E71" i="9"/>
  <c r="B69" i="9"/>
  <c r="B70" i="9"/>
  <c r="B71" i="9"/>
  <c r="B68" i="9"/>
  <c r="C65" i="9"/>
  <c r="D65" i="9"/>
  <c r="E65" i="9"/>
  <c r="F65" i="9"/>
  <c r="B65" i="9"/>
  <c r="F62" i="9"/>
  <c r="F63" i="9"/>
  <c r="F64" i="9"/>
  <c r="F61" i="9"/>
  <c r="C61" i="9"/>
  <c r="D61" i="9"/>
  <c r="E61" i="9"/>
  <c r="C62" i="9"/>
  <c r="D62" i="9"/>
  <c r="E62" i="9"/>
  <c r="C63" i="9"/>
  <c r="D63" i="9"/>
  <c r="E63" i="9"/>
  <c r="C64" i="9"/>
  <c r="D64" i="9"/>
  <c r="E64" i="9"/>
  <c r="B62" i="9"/>
  <c r="B63" i="9"/>
  <c r="B64" i="9"/>
  <c r="B61" i="9"/>
  <c r="E58" i="9"/>
  <c r="D58" i="9"/>
  <c r="C58" i="9"/>
  <c r="B58" i="9"/>
  <c r="F54" i="9"/>
  <c r="F55" i="9"/>
  <c r="F56" i="9"/>
  <c r="F57" i="9"/>
  <c r="F53" i="9"/>
  <c r="C57" i="9"/>
  <c r="D57" i="9"/>
  <c r="E57" i="9"/>
  <c r="B57" i="9"/>
  <c r="C138" i="7" l="1"/>
  <c r="C130" i="7"/>
  <c r="C131" i="7"/>
  <c r="C123" i="7"/>
  <c r="C124" i="7"/>
  <c r="C73" i="5"/>
  <c r="C74" i="5"/>
  <c r="C66" i="5"/>
  <c r="C67" i="5"/>
  <c r="G40" i="4"/>
  <c r="G38" i="4"/>
  <c r="G41" i="4"/>
  <c r="F41" i="4"/>
  <c r="F40" i="4"/>
  <c r="F39" i="4"/>
  <c r="G35" i="3"/>
  <c r="F35" i="3"/>
  <c r="H68" i="2"/>
  <c r="H69" i="2"/>
  <c r="H67" i="2"/>
  <c r="H70" i="2"/>
  <c r="G69" i="2"/>
  <c r="G68" i="2"/>
  <c r="G67" i="2"/>
  <c r="G70" i="2"/>
  <c r="E100" i="9"/>
  <c r="E99" i="9"/>
  <c r="C99" i="9"/>
  <c r="C100" i="9"/>
  <c r="D100" i="9"/>
  <c r="D99" i="9"/>
  <c r="C92" i="9"/>
  <c r="C93" i="9"/>
  <c r="E93" i="9"/>
  <c r="D92" i="9"/>
  <c r="D93" i="9"/>
  <c r="C85" i="9"/>
  <c r="C86" i="9"/>
  <c r="E86" i="9"/>
  <c r="E85" i="9"/>
  <c r="D86" i="9"/>
  <c r="E78" i="9"/>
  <c r="E79" i="9"/>
  <c r="D79" i="9"/>
  <c r="D78" i="9"/>
  <c r="C79" i="9"/>
  <c r="C58" i="8"/>
  <c r="C59" i="8"/>
  <c r="C60" i="8" s="1"/>
  <c r="C61" i="8" s="1"/>
  <c r="B63" i="8"/>
  <c r="B62" i="8"/>
  <c r="B61" i="8"/>
  <c r="B60" i="8"/>
  <c r="B59" i="8"/>
  <c r="B58" i="8"/>
  <c r="C51" i="8"/>
  <c r="C52" i="8"/>
  <c r="C53" i="8" s="1"/>
  <c r="C54" i="8" s="1"/>
  <c r="B56" i="8"/>
  <c r="B55" i="8"/>
  <c r="B54" i="8"/>
  <c r="B53" i="8"/>
  <c r="B52" i="8"/>
  <c r="B51" i="8"/>
  <c r="E49" i="8"/>
  <c r="E46" i="8"/>
  <c r="C45" i="8"/>
  <c r="C46" i="8"/>
  <c r="B46" i="8"/>
  <c r="B45" i="8"/>
  <c r="D10" i="8"/>
  <c r="D41" i="8"/>
  <c r="D42" i="8"/>
  <c r="D40" i="8"/>
  <c r="C42" i="8"/>
  <c r="B42" i="8"/>
  <c r="C40" i="8"/>
  <c r="C41" i="8"/>
  <c r="B41" i="8"/>
  <c r="B40" i="8"/>
  <c r="C37" i="8"/>
  <c r="B37" i="8"/>
  <c r="D35" i="8"/>
  <c r="D36" i="8"/>
  <c r="D34" i="8"/>
  <c r="C36" i="8"/>
  <c r="B36" i="8"/>
  <c r="C62" i="8" l="1"/>
  <c r="C63" i="8"/>
  <c r="C55" i="8"/>
  <c r="C56" i="8"/>
  <c r="C92" i="7"/>
  <c r="C93" i="7"/>
  <c r="C94" i="7" s="1"/>
  <c r="C95" i="7" s="1"/>
  <c r="B97" i="7"/>
  <c r="B96" i="7"/>
  <c r="B95" i="7"/>
  <c r="B94" i="7"/>
  <c r="B93" i="7"/>
  <c r="B92" i="7"/>
  <c r="C85" i="7"/>
  <c r="C86" i="7" s="1"/>
  <c r="C87" i="7" s="1"/>
  <c r="C88" i="7" s="1"/>
  <c r="C89" i="7" s="1"/>
  <c r="B90" i="7"/>
  <c r="B89" i="7"/>
  <c r="B88" i="7"/>
  <c r="B87" i="7"/>
  <c r="B86" i="7"/>
  <c r="B85" i="7"/>
  <c r="B79" i="7"/>
  <c r="B80" i="7" s="1"/>
  <c r="B81" i="7" s="1"/>
  <c r="B78" i="7"/>
  <c r="C78" i="7"/>
  <c r="C79" i="7" s="1"/>
  <c r="C80" i="7" s="1"/>
  <c r="C81" i="7" s="1"/>
  <c r="E76" i="7"/>
  <c r="E73" i="7"/>
  <c r="C73" i="7"/>
  <c r="C74" i="7"/>
  <c r="C75" i="7"/>
  <c r="B74" i="7"/>
  <c r="B75" i="7"/>
  <c r="B73" i="7"/>
  <c r="D68" i="7"/>
  <c r="D69" i="7"/>
  <c r="D70" i="7"/>
  <c r="D67" i="7"/>
  <c r="C70" i="7"/>
  <c r="B70" i="7"/>
  <c r="C67" i="7"/>
  <c r="C68" i="7"/>
  <c r="C69" i="7"/>
  <c r="B68" i="7"/>
  <c r="B69" i="7"/>
  <c r="B67" i="7"/>
  <c r="C64" i="7"/>
  <c r="B64" i="7"/>
  <c r="D61" i="7"/>
  <c r="D62" i="7"/>
  <c r="D63" i="7"/>
  <c r="D60" i="7"/>
  <c r="C63" i="7"/>
  <c r="B63" i="7"/>
  <c r="C37" i="6"/>
  <c r="C38" i="6" s="1"/>
  <c r="C39" i="6" s="1"/>
  <c r="C40" i="6" s="1"/>
  <c r="C41" i="6" s="1"/>
  <c r="B42" i="6"/>
  <c r="B41" i="6"/>
  <c r="B40" i="6"/>
  <c r="B39" i="6"/>
  <c r="B38" i="6"/>
  <c r="B37" i="6"/>
  <c r="C30" i="6"/>
  <c r="C31" i="6"/>
  <c r="C32" i="6"/>
  <c r="C33" i="6" s="1"/>
  <c r="B35" i="6"/>
  <c r="B34" i="6"/>
  <c r="B33" i="6"/>
  <c r="B32" i="6"/>
  <c r="B31" i="6"/>
  <c r="B30" i="6"/>
  <c r="C28" i="6"/>
  <c r="B28" i="6"/>
  <c r="C46" i="5"/>
  <c r="C47" i="5" s="1"/>
  <c r="C48" i="5" s="1"/>
  <c r="C49" i="5" s="1"/>
  <c r="B51" i="5"/>
  <c r="B50" i="5"/>
  <c r="B49" i="5"/>
  <c r="B48" i="5"/>
  <c r="B47" i="5"/>
  <c r="B46" i="5"/>
  <c r="C39" i="5"/>
  <c r="C40" i="5" s="1"/>
  <c r="C41" i="5" s="1"/>
  <c r="C42" i="5" s="1"/>
  <c r="C43" i="5" s="1"/>
  <c r="B44" i="5"/>
  <c r="B43" i="5"/>
  <c r="B42" i="5"/>
  <c r="B41" i="5"/>
  <c r="B40" i="5"/>
  <c r="B39" i="5"/>
  <c r="C37" i="5"/>
  <c r="B37" i="5"/>
  <c r="O2" i="4" a="1"/>
  <c r="O2" i="4" s="1"/>
  <c r="N2" i="4" a="1"/>
  <c r="N2" i="4" s="1"/>
  <c r="K33" i="4"/>
  <c r="K32" i="4"/>
  <c r="K31" i="4"/>
  <c r="K30" i="4"/>
  <c r="K29" i="4"/>
  <c r="K28" i="4"/>
  <c r="K27" i="4"/>
  <c r="B29" i="3"/>
  <c r="B27" i="3"/>
  <c r="B26" i="3"/>
  <c r="B25" i="3"/>
  <c r="B24" i="3"/>
  <c r="B23" i="3"/>
  <c r="B22" i="3"/>
  <c r="C51" i="7"/>
  <c r="C52" i="7" s="1"/>
  <c r="C53" i="7" s="1"/>
  <c r="C54" i="7" s="1"/>
  <c r="B56" i="7"/>
  <c r="B55" i="7"/>
  <c r="B54" i="7"/>
  <c r="B53" i="7"/>
  <c r="B52" i="7"/>
  <c r="B51" i="7"/>
  <c r="C44" i="7"/>
  <c r="C45" i="7" s="1"/>
  <c r="C46" i="7" s="1"/>
  <c r="C47" i="7" s="1"/>
  <c r="C48" i="7" s="1"/>
  <c r="B49" i="7"/>
  <c r="B48" i="7"/>
  <c r="B47" i="7"/>
  <c r="B46" i="7"/>
  <c r="B45" i="7"/>
  <c r="B44" i="7"/>
  <c r="C37" i="7"/>
  <c r="C38" i="7"/>
  <c r="C39" i="7"/>
  <c r="C40" i="7"/>
  <c r="C41" i="7" s="1"/>
  <c r="B42" i="7"/>
  <c r="B41" i="7"/>
  <c r="B40" i="7"/>
  <c r="B39" i="7"/>
  <c r="B38" i="7"/>
  <c r="B37" i="7"/>
  <c r="C43" i="9"/>
  <c r="D43" i="9"/>
  <c r="E43" i="9"/>
  <c r="E44" i="9" s="1"/>
  <c r="E45" i="9" s="1"/>
  <c r="E46" i="9" s="1"/>
  <c r="C44" i="9"/>
  <c r="C45" i="9" s="1"/>
  <c r="C46" i="9" s="1"/>
  <c r="D44" i="9"/>
  <c r="D45" i="9"/>
  <c r="D46" i="9" s="1"/>
  <c r="B48" i="9"/>
  <c r="B47" i="9"/>
  <c r="B46" i="9"/>
  <c r="B45" i="9"/>
  <c r="B44" i="9"/>
  <c r="B43" i="9"/>
  <c r="C36" i="9"/>
  <c r="D36" i="9"/>
  <c r="D37" i="9" s="1"/>
  <c r="D38" i="9" s="1"/>
  <c r="D39" i="9" s="1"/>
  <c r="E36" i="9"/>
  <c r="E37" i="9" s="1"/>
  <c r="E38" i="9" s="1"/>
  <c r="E39" i="9" s="1"/>
  <c r="E40" i="9" s="1"/>
  <c r="C37" i="9"/>
  <c r="C38" i="9" s="1"/>
  <c r="C39" i="9" s="1"/>
  <c r="B41" i="9"/>
  <c r="B40" i="9"/>
  <c r="B39" i="9"/>
  <c r="B38" i="9"/>
  <c r="B37" i="9"/>
  <c r="B36" i="9"/>
  <c r="C29" i="9"/>
  <c r="D29" i="9"/>
  <c r="E29" i="9"/>
  <c r="E30" i="9" s="1"/>
  <c r="E31" i="9" s="1"/>
  <c r="E32" i="9" s="1"/>
  <c r="C30" i="9"/>
  <c r="C31" i="9" s="1"/>
  <c r="C32" i="9" s="1"/>
  <c r="D30" i="9"/>
  <c r="D31" i="9"/>
  <c r="D32" i="9" s="1"/>
  <c r="B34" i="9"/>
  <c r="B33" i="9"/>
  <c r="B32" i="9"/>
  <c r="B31" i="9"/>
  <c r="B30" i="9"/>
  <c r="B29" i="9"/>
  <c r="C22" i="9"/>
  <c r="D22" i="9"/>
  <c r="D23" i="9" s="1"/>
  <c r="D24" i="9" s="1"/>
  <c r="D25" i="9" s="1"/>
  <c r="E22" i="9"/>
  <c r="C23" i="9"/>
  <c r="C24" i="9" s="1"/>
  <c r="C25" i="9" s="1"/>
  <c r="E23" i="9"/>
  <c r="E24" i="9" s="1"/>
  <c r="E25" i="9" s="1"/>
  <c r="B27" i="9"/>
  <c r="B26" i="9"/>
  <c r="B25" i="9"/>
  <c r="B24" i="9"/>
  <c r="B23" i="9"/>
  <c r="B22" i="9"/>
  <c r="C25" i="8"/>
  <c r="C26" i="8" s="1"/>
  <c r="C27" i="8" s="1"/>
  <c r="C28" i="8" s="1"/>
  <c r="C29" i="8" s="1"/>
  <c r="B30" i="8"/>
  <c r="B29" i="8"/>
  <c r="B28" i="8"/>
  <c r="B27" i="8"/>
  <c r="B26" i="8"/>
  <c r="B25" i="8"/>
  <c r="C18" i="8"/>
  <c r="C19" i="8" s="1"/>
  <c r="C20" i="8" s="1"/>
  <c r="C21" i="8" s="1"/>
  <c r="C22" i="8" s="1"/>
  <c r="B23" i="8"/>
  <c r="B22" i="8"/>
  <c r="B21" i="8"/>
  <c r="B20" i="8"/>
  <c r="B19" i="8"/>
  <c r="B18" i="8"/>
  <c r="F11" i="9"/>
  <c r="F12" i="9"/>
  <c r="F13" i="9"/>
  <c r="F10" i="9"/>
  <c r="G19" i="9"/>
  <c r="F3" i="9"/>
  <c r="F4" i="9"/>
  <c r="F5" i="9"/>
  <c r="F6" i="9"/>
  <c r="C7" i="9" s="1"/>
  <c r="D11" i="9"/>
  <c r="D17" i="9" s="1"/>
  <c r="E7" i="9"/>
  <c r="E11" i="9" s="1"/>
  <c r="E17" i="9" s="1"/>
  <c r="D7" i="9"/>
  <c r="D10" i="9" s="1"/>
  <c r="D16" i="9" s="1"/>
  <c r="F2" i="9"/>
  <c r="C6" i="9"/>
  <c r="D6" i="9"/>
  <c r="E6" i="9"/>
  <c r="B6" i="9"/>
  <c r="E17" i="8"/>
  <c r="E13" i="8"/>
  <c r="C13" i="8"/>
  <c r="C14" i="8"/>
  <c r="B14" i="8"/>
  <c r="B13" i="8"/>
  <c r="D9" i="8"/>
  <c r="D8" i="8"/>
  <c r="C10" i="8"/>
  <c r="B10" i="8"/>
  <c r="C8" i="8"/>
  <c r="C9" i="8"/>
  <c r="B9" i="8"/>
  <c r="B8" i="8"/>
  <c r="C5" i="8"/>
  <c r="B5" i="8"/>
  <c r="C4" i="8"/>
  <c r="D4" i="8"/>
  <c r="D3" i="8"/>
  <c r="D2" i="8"/>
  <c r="B4" i="8"/>
  <c r="C20" i="7"/>
  <c r="B20" i="7"/>
  <c r="B21" i="7" s="1"/>
  <c r="D18" i="7"/>
  <c r="D19" i="7"/>
  <c r="D17" i="7"/>
  <c r="D20" i="7" s="1"/>
  <c r="C15" i="6"/>
  <c r="C16" i="6"/>
  <c r="C17" i="6" s="1"/>
  <c r="C18" i="6" s="1"/>
  <c r="B20" i="6"/>
  <c r="B19" i="6"/>
  <c r="B18" i="6"/>
  <c r="B17" i="6"/>
  <c r="B16" i="6"/>
  <c r="B15" i="6"/>
  <c r="C7" i="6"/>
  <c r="B12" i="6"/>
  <c r="B11" i="6"/>
  <c r="B10" i="6"/>
  <c r="B9" i="6"/>
  <c r="B8" i="6"/>
  <c r="B7" i="6"/>
  <c r="C5" i="6"/>
  <c r="B5" i="6"/>
  <c r="C25" i="5"/>
  <c r="C26" i="5"/>
  <c r="C27" i="5" s="1"/>
  <c r="C28" i="5" s="1"/>
  <c r="B25" i="5"/>
  <c r="B30" i="5"/>
  <c r="B29" i="5"/>
  <c r="B28" i="5"/>
  <c r="B27" i="5"/>
  <c r="B26" i="5"/>
  <c r="C20" i="5"/>
  <c r="C21" i="5" s="1"/>
  <c r="B23" i="5"/>
  <c r="B22" i="5"/>
  <c r="B21" i="5"/>
  <c r="B20" i="5"/>
  <c r="C19" i="5"/>
  <c r="B19" i="5"/>
  <c r="C18" i="5"/>
  <c r="B18" i="5"/>
  <c r="C16" i="5"/>
  <c r="B16" i="5"/>
  <c r="G7" i="3" a="1"/>
  <c r="G7" i="3" s="1"/>
  <c r="F7" i="3" a="1"/>
  <c r="F7" i="3" s="1"/>
  <c r="B27" i="4"/>
  <c r="G2" i="4" a="1"/>
  <c r="G2" i="4" s="1"/>
  <c r="F2" i="4" a="1"/>
  <c r="F2" i="4" s="1"/>
  <c r="G2" i="3" a="1"/>
  <c r="G2" i="3" s="1"/>
  <c r="F2" i="3" a="1"/>
  <c r="F2" i="3" s="1"/>
  <c r="H2" i="2" a="1"/>
  <c r="H2" i="2" s="1"/>
  <c r="G2" i="2" a="1"/>
  <c r="G2" i="2" s="1"/>
  <c r="B31" i="2"/>
  <c r="B30" i="2"/>
  <c r="B29" i="2"/>
  <c r="B28" i="2"/>
  <c r="B27" i="2"/>
  <c r="B26" i="2"/>
  <c r="C96" i="7" l="1"/>
  <c r="C97" i="7"/>
  <c r="C90" i="7"/>
  <c r="B83" i="7"/>
  <c r="B82" i="7"/>
  <c r="C82" i="7"/>
  <c r="C83" i="7"/>
  <c r="C42" i="6"/>
  <c r="C34" i="6"/>
  <c r="C35" i="6"/>
  <c r="C51" i="5"/>
  <c r="C50" i="5"/>
  <c r="C44" i="5"/>
  <c r="C56" i="7"/>
  <c r="C55" i="7"/>
  <c r="C49" i="7"/>
  <c r="C42" i="7"/>
  <c r="B25" i="7"/>
  <c r="B26" i="7"/>
  <c r="B27" i="7"/>
  <c r="C21" i="7"/>
  <c r="E48" i="9"/>
  <c r="E47" i="9"/>
  <c r="C47" i="9"/>
  <c r="C48" i="9"/>
  <c r="D48" i="9"/>
  <c r="D47" i="9"/>
  <c r="D41" i="9"/>
  <c r="D40" i="9"/>
  <c r="C40" i="9"/>
  <c r="C41" i="9"/>
  <c r="E41" i="9"/>
  <c r="E34" i="9"/>
  <c r="E33" i="9"/>
  <c r="C33" i="9"/>
  <c r="C34" i="9"/>
  <c r="D34" i="9"/>
  <c r="D33" i="9"/>
  <c r="C26" i="9"/>
  <c r="C27" i="9"/>
  <c r="E26" i="9"/>
  <c r="E27" i="9"/>
  <c r="D26" i="9"/>
  <c r="D27" i="9"/>
  <c r="C30" i="8"/>
  <c r="C23" i="8"/>
  <c r="C13" i="9"/>
  <c r="C19" i="9" s="1"/>
  <c r="C10" i="9"/>
  <c r="C16" i="9" s="1"/>
  <c r="C12" i="9"/>
  <c r="C18" i="9" s="1"/>
  <c r="C11" i="9"/>
  <c r="C17" i="9" s="1"/>
  <c r="B7" i="9"/>
  <c r="E13" i="9"/>
  <c r="E19" i="9" s="1"/>
  <c r="D12" i="9"/>
  <c r="D18" i="9" s="1"/>
  <c r="D13" i="9"/>
  <c r="D19" i="9" s="1"/>
  <c r="E10" i="9"/>
  <c r="E16" i="9" s="1"/>
  <c r="E12" i="9"/>
  <c r="E18" i="9" s="1"/>
  <c r="C19" i="6"/>
  <c r="C20" i="6"/>
  <c r="C8" i="6"/>
  <c r="C9" i="6" s="1"/>
  <c r="C10" i="6" s="1"/>
  <c r="C11" i="6" s="1"/>
  <c r="C29" i="5"/>
  <c r="C30" i="5"/>
  <c r="C22" i="5"/>
  <c r="C23" i="5"/>
  <c r="G8" i="3"/>
  <c r="G4" i="4"/>
  <c r="G3" i="4"/>
  <c r="G5" i="4"/>
  <c r="G3" i="3"/>
  <c r="G6" i="2"/>
  <c r="G5" i="2"/>
  <c r="G4" i="2"/>
  <c r="G3" i="2"/>
  <c r="D26" i="7" l="1"/>
  <c r="B33" i="7"/>
  <c r="B32" i="7"/>
  <c r="B28" i="7"/>
  <c r="C27" i="7"/>
  <c r="C34" i="7" s="1"/>
  <c r="C25" i="7"/>
  <c r="C26" i="7"/>
  <c r="C33" i="7" s="1"/>
  <c r="B34" i="7"/>
  <c r="B12" i="9"/>
  <c r="B18" i="9" s="1"/>
  <c r="B11" i="9"/>
  <c r="B17" i="9" s="1"/>
  <c r="B13" i="9"/>
  <c r="B19" i="9" s="1"/>
  <c r="B10" i="9"/>
  <c r="B16" i="9" s="1"/>
  <c r="C12" i="6"/>
  <c r="C32" i="7" l="1"/>
  <c r="E32" i="7" s="1"/>
  <c r="E35" i="7" s="1"/>
  <c r="C28" i="7"/>
  <c r="D27" i="7"/>
  <c r="D25" i="7"/>
  <c r="D28" i="7" s="1"/>
  <c r="G16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<sst xmlns="http://schemas.openxmlformats.org/spreadsheetml/2006/main" count="505" uniqueCount="131">
  <si>
    <t>leíró statisztika</t>
  </si>
  <si>
    <t>matematikai statisztika</t>
  </si>
  <si>
    <t xml:space="preserve">nominális változó </t>
  </si>
  <si>
    <t>abszolút gyakoriság (db), relatív gyakoriság(%)</t>
  </si>
  <si>
    <t>chi2-próba</t>
  </si>
  <si>
    <t>ordinális változó</t>
  </si>
  <si>
    <t>abszolút gyakoriság (db), relatív gyakoriság(%), attitűd skála: átlag, szórás, minimum, maximum, módusz, medián</t>
  </si>
  <si>
    <t>chi2-próba, attitűd skála: egymintás vagy kétmintás t-próba</t>
  </si>
  <si>
    <t>intervallum</t>
  </si>
  <si>
    <t>átlag, szórás, minimum, maximum, módusz, medián, kategórizálom: abszolút- és relatív gyakoriság</t>
  </si>
  <si>
    <t>egymintás- és kétmintás t- próba, kategórizálás:chi2-próba</t>
  </si>
  <si>
    <t>arányskála</t>
  </si>
  <si>
    <t>egymintás- és kétmintás t- próba, kategórizálás: chi2-próba</t>
  </si>
  <si>
    <t>kutatásmódszertan pontszám(adattömb)</t>
  </si>
  <si>
    <t>átlag</t>
  </si>
  <si>
    <t>szórás</t>
  </si>
  <si>
    <t>minimum</t>
  </si>
  <si>
    <t>maximum</t>
  </si>
  <si>
    <t>medián</t>
  </si>
  <si>
    <t>módusz</t>
  </si>
  <si>
    <t>nem</t>
  </si>
  <si>
    <t xml:space="preserve">iskolai végzettség </t>
  </si>
  <si>
    <t>A kutatásmódszertan átlag pontszáma 68,96 +-23,17 pont. A legkevesebb pont 13, a legmagasabb elért pontszám 100.</t>
  </si>
  <si>
    <t>A kutatásmódszertan átlag pontszáma 68,96 +-23,17 pont.</t>
  </si>
  <si>
    <t>SD=23,17 Min=13, Max=100 Medián=73, Módusz=89</t>
  </si>
  <si>
    <t>SD=23,17</t>
  </si>
  <si>
    <r>
      <t>68,96±23,17</t>
    </r>
    <r>
      <rPr>
        <sz val="11"/>
        <color theme="1"/>
        <rFont val="Calibri"/>
        <family val="2"/>
        <charset val="238"/>
      </rPr>
      <t>±</t>
    </r>
  </si>
  <si>
    <t>csoportok</t>
  </si>
  <si>
    <t>0-59 pont</t>
  </si>
  <si>
    <t>darab=</t>
  </si>
  <si>
    <t>60-69 pont</t>
  </si>
  <si>
    <t>70-79 pont</t>
  </si>
  <si>
    <t>80-89 pont</t>
  </si>
  <si>
    <t>90-100 pont</t>
  </si>
  <si>
    <t>csoporthatár f(a)</t>
  </si>
  <si>
    <t>f(%)</t>
  </si>
  <si>
    <t>0-67</t>
  </si>
  <si>
    <t>68-100</t>
  </si>
  <si>
    <t>csoporthatár</t>
  </si>
  <si>
    <t>f(a)</t>
  </si>
  <si>
    <t>megmondási protokoll van</t>
  </si>
  <si>
    <t>megmondási protokoll nincs</t>
  </si>
  <si>
    <t>családból kikerült</t>
  </si>
  <si>
    <t>családban marad</t>
  </si>
  <si>
    <t>összesen</t>
  </si>
  <si>
    <t>gyakoriság(marad)</t>
  </si>
  <si>
    <t>variancia</t>
  </si>
  <si>
    <t>SD</t>
  </si>
  <si>
    <t>Alsó MT</t>
  </si>
  <si>
    <t>Felső MT</t>
  </si>
  <si>
    <t>gyakoriság(kikerült)</t>
  </si>
  <si>
    <t>1,96SD</t>
  </si>
  <si>
    <t>nők</t>
  </si>
  <si>
    <t>férfiak</t>
  </si>
  <si>
    <t>szűrésen részt vett</t>
  </si>
  <si>
    <t>szűrésen távol marad</t>
  </si>
  <si>
    <t>Összesen</t>
  </si>
  <si>
    <t>Gyakoriság(férfiak)</t>
  </si>
  <si>
    <t>Variancia</t>
  </si>
  <si>
    <t>Gyakoriság(nők)</t>
  </si>
  <si>
    <t>Megfigyelt csoport</t>
  </si>
  <si>
    <t>A</t>
  </si>
  <si>
    <t>Krónikus osztályon ápoltak</t>
  </si>
  <si>
    <t>Otthon ápolt</t>
  </si>
  <si>
    <t>B</t>
  </si>
  <si>
    <t>C</t>
  </si>
  <si>
    <t>Gyakoriság</t>
  </si>
  <si>
    <t>Várható csoport</t>
  </si>
  <si>
    <t>Krónikus o. ápoltak</t>
  </si>
  <si>
    <t>Khi2 csoport</t>
  </si>
  <si>
    <t>Kr. o. ápoltak</t>
  </si>
  <si>
    <t>khi2</t>
  </si>
  <si>
    <t>p</t>
  </si>
  <si>
    <t>Szűrésen részt vett</t>
  </si>
  <si>
    <t>Szűrésen nem vett részt</t>
  </si>
  <si>
    <t>Fiatalabb</t>
  </si>
  <si>
    <t>Idősebb</t>
  </si>
  <si>
    <t>Részt vett</t>
  </si>
  <si>
    <t>Nem vett részt</t>
  </si>
  <si>
    <t>Bölcsis</t>
  </si>
  <si>
    <t>Ovis</t>
  </si>
  <si>
    <t>Ált. isk.</t>
  </si>
  <si>
    <t>K.isk.</t>
  </si>
  <si>
    <t>alma</t>
  </si>
  <si>
    <t>körte</t>
  </si>
  <si>
    <t>narancs</t>
  </si>
  <si>
    <t>nincs</t>
  </si>
  <si>
    <t>O</t>
  </si>
  <si>
    <t>Á</t>
  </si>
  <si>
    <t>K</t>
  </si>
  <si>
    <t>khi2 csoport</t>
  </si>
  <si>
    <t>Gyakoriság(A)</t>
  </si>
  <si>
    <t>AlsóMT</t>
  </si>
  <si>
    <t>FelsőMT</t>
  </si>
  <si>
    <t>Gyakoriság(B)</t>
  </si>
  <si>
    <t>Gyakoriság(C)</t>
  </si>
  <si>
    <t>Gyakoriság(idősebb)</t>
  </si>
  <si>
    <t>Gyakoriság(Fiatalabb)</t>
  </si>
  <si>
    <t>Gyakoriság(K.isk)</t>
  </si>
  <si>
    <t>Gyakoriság(Ált.I.)</t>
  </si>
  <si>
    <t>Gyakoriság(Ovis)</t>
  </si>
  <si>
    <t>Gyakoriság(Bölcsis)</t>
  </si>
  <si>
    <t>Átlag</t>
  </si>
  <si>
    <t>Szórás</t>
  </si>
  <si>
    <t>Minimum</t>
  </si>
  <si>
    <t>Maximum</t>
  </si>
  <si>
    <t>Medián</t>
  </si>
  <si>
    <t>Módusz</t>
  </si>
  <si>
    <t>Darab</t>
  </si>
  <si>
    <t>Min</t>
  </si>
  <si>
    <t>Max</t>
  </si>
  <si>
    <t>Megmondási protokoll van</t>
  </si>
  <si>
    <t>Megmondási protokoll nincs</t>
  </si>
  <si>
    <t>Családból kikerült</t>
  </si>
  <si>
    <t>Családban marad</t>
  </si>
  <si>
    <t>Gyakoriság(marad)</t>
  </si>
  <si>
    <t>Gyakoriság(kikerült)</t>
  </si>
  <si>
    <t>Krónikus osztályon ápolt</t>
  </si>
  <si>
    <t>Ha p&lt;0,05 akkor szignifikáns a különbség.</t>
  </si>
  <si>
    <t>Ha p&gt;0,05 akkor nincs szignifikáns kapcsolat.</t>
  </si>
  <si>
    <t>Gyakoriság(Idősebb)</t>
  </si>
  <si>
    <t>Ált isk</t>
  </si>
  <si>
    <t>Össszesen</t>
  </si>
  <si>
    <t>Ált.</t>
  </si>
  <si>
    <t>K.</t>
  </si>
  <si>
    <t>P</t>
  </si>
  <si>
    <t>Csoportok</t>
  </si>
  <si>
    <t>Csoporthatár</t>
  </si>
  <si>
    <t>A kutatásmódszertan átlagpontszáma 68,96. A legkevesebb 13,00, a legmagasabb pontszám 100,00.</t>
  </si>
  <si>
    <t xml:space="preserve">SD=23,17, Min=13,00, Max=100,00, Módusz=89,00, Medián=73,00. </t>
  </si>
  <si>
    <t>Összese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</si>
</sst>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000;[Red]0.000000000"/>
    <numFmt numFmtId="166" formatCode="0.0"/>
    <numFmt numFmtId="167" formatCode="0.000"/>
    <numFmt numFmtId="168" formatCode="0.00000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2" borderId="0" xfId="0" applyFill="1"/>
    <xf numFmtId="2" fontId="0" fillId="0" borderId="0" xfId="0" applyNumberFormat="1"/>
    <xf numFmtId="0" fontId="0" fillId="3" borderId="0" xfId="0" applyFill="1"/>
    <xf numFmtId="10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2" fontId="0" fillId="2" borderId="0" xfId="0" applyNumberFormat="1" applyFill="1"/>
    <xf numFmtId="166" fontId="0" fillId="0" borderId="0" xfId="0" applyNumberFormat="1"/>
    <xf numFmtId="1" fontId="0" fillId="0" borderId="0" xfId="0" applyNumberFormat="1"/>
    <xf numFmtId="0" fontId="0" fillId="4" borderId="0" xfId="0" applyFill="1"/>
    <xf numFmtId="168" fontId="0" fillId="2" borderId="0" xfId="0" applyNumberFormat="1" applyFill="1"/>
    <xf numFmtId="167" fontId="0" fillId="2" borderId="0" xfId="0" applyNumberFormat="1" applyFill="1"/>
    <xf numFmtId="10" fontId="0" fillId="2" borderId="0" xfId="0" applyNumberFormat="1" applyFill="1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Munka5!$A$18</c:f>
              <c:strCache>
                <c:ptCount val="1"/>
                <c:pt idx="0">
                  <c:v>gyakoriság(marad)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Munka5!$B$21:$C$21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4.6986270540888476E-2</c:v>
                  </c:pt>
                </c:numCache>
              </c:numRef>
            </c:plus>
            <c:minus>
              <c:numRef>
                <c:f>Munka5!$B$21:$C$21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Munka5!$B$12:$C$12</c:f>
              <c:strCache>
                <c:ptCount val="2"/>
                <c:pt idx="0">
                  <c:v>megmondási protokoll van</c:v>
                </c:pt>
                <c:pt idx="1">
                  <c:v>megmondási protokoll nincs</c:v>
                </c:pt>
              </c:strCache>
            </c:strRef>
          </c:cat>
          <c:val>
            <c:numRef>
              <c:f>Munka5!$B$18:$C$18</c:f>
              <c:numCache>
                <c:formatCode>0.00%</c:formatCode>
                <c:ptCount val="2"/>
                <c:pt idx="0">
                  <c:v>0.66804123711340202</c:v>
                </c:pt>
                <c:pt idx="1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C-4B75-8DB7-06011ECDBD16}"/>
            </c:ext>
          </c:extLst>
        </c:ser>
        <c:ser>
          <c:idx val="1"/>
          <c:order val="1"/>
          <c:tx>
            <c:strRef>
              <c:f>Munka5!$A$25</c:f>
              <c:strCache>
                <c:ptCount val="1"/>
                <c:pt idx="0">
                  <c:v>gyakoriság(kikerült)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Munka5!$B$28:$C$28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4.698627054088847E-2</c:v>
                  </c:pt>
                </c:numCache>
              </c:numRef>
            </c:plus>
            <c:minus>
              <c:numRef>
                <c:f>Munka5!$B$28:$C$28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Munka5!$B$12:$C$12</c:f>
              <c:strCache>
                <c:ptCount val="2"/>
                <c:pt idx="0">
                  <c:v>megmondási protokoll van</c:v>
                </c:pt>
                <c:pt idx="1">
                  <c:v>megmondási protokoll nincs</c:v>
                </c:pt>
              </c:strCache>
            </c:strRef>
          </c:cat>
          <c:val>
            <c:numRef>
              <c:f>Munka5!$B$25:$C$25</c:f>
              <c:numCache>
                <c:formatCode>0.00%</c:formatCode>
                <c:ptCount val="2"/>
                <c:pt idx="0">
                  <c:v>0.33195876288659792</c:v>
                </c:pt>
                <c:pt idx="1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C-4B75-8DB7-06011ECD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697920"/>
        <c:axId val="1530699584"/>
      </c:barChart>
      <c:catAx>
        <c:axId val="153069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Protokoll</a:t>
                </a:r>
                <a:r>
                  <a:rPr lang="hu-HU" baseline="0"/>
                  <a:t> alkalmazása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68590857392825899"/>
              <c:y val="0.800554826480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0699584"/>
        <c:crosses val="autoZero"/>
        <c:auto val="1"/>
        <c:lblAlgn val="ctr"/>
        <c:lblOffset val="100"/>
        <c:noMultiLvlLbl val="0"/>
      </c:catAx>
      <c:valAx>
        <c:axId val="153069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4.76192038495188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069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Munka5!$A$39</c:f>
              <c:strCache>
                <c:ptCount val="1"/>
                <c:pt idx="0">
                  <c:v>Gyakoriság(marad)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Munka5!$B$42:$C$42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4.6986270540888476E-2</c:v>
                  </c:pt>
                </c:numCache>
              </c:numRef>
            </c:plus>
            <c:minus>
              <c:numRef>
                <c:f>Munka5!$B$42:$C$42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Munka5!$B$33:$C$33</c:f>
              <c:strCache>
                <c:ptCount val="2"/>
                <c:pt idx="0">
                  <c:v>Megmondási protokoll van</c:v>
                </c:pt>
                <c:pt idx="1">
                  <c:v>Megmondási protokoll nincs</c:v>
                </c:pt>
              </c:strCache>
            </c:strRef>
          </c:cat>
          <c:val>
            <c:numRef>
              <c:f>Munka5!$B$39:$C$39</c:f>
              <c:numCache>
                <c:formatCode>0.00%</c:formatCode>
                <c:ptCount val="2"/>
                <c:pt idx="0">
                  <c:v>0.66804123711340202</c:v>
                </c:pt>
                <c:pt idx="1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5-41B1-BA9F-A7A9ECC52487}"/>
            </c:ext>
          </c:extLst>
        </c:ser>
        <c:ser>
          <c:idx val="1"/>
          <c:order val="1"/>
          <c:tx>
            <c:strRef>
              <c:f>Munka5!$A$46</c:f>
              <c:strCache>
                <c:ptCount val="1"/>
                <c:pt idx="0">
                  <c:v>Gyakoriság(kikerült)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Munka5!$B$49:$C$49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4.698627054088847E-2</c:v>
                  </c:pt>
                </c:numCache>
              </c:numRef>
            </c:plus>
            <c:minus>
              <c:numRef>
                <c:f>Munka5!$B$49:$C$49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Munka5!$B$33:$C$33</c:f>
              <c:strCache>
                <c:ptCount val="2"/>
                <c:pt idx="0">
                  <c:v>Megmondási protokoll van</c:v>
                </c:pt>
                <c:pt idx="1">
                  <c:v>Megmondási protokoll nincs</c:v>
                </c:pt>
              </c:strCache>
            </c:strRef>
          </c:cat>
          <c:val>
            <c:numRef>
              <c:f>Munka5!$B$46:$C$46</c:f>
              <c:numCache>
                <c:formatCode>0.00%</c:formatCode>
                <c:ptCount val="2"/>
                <c:pt idx="0">
                  <c:v>0.33195876288659792</c:v>
                </c:pt>
                <c:pt idx="1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5-41B1-BA9F-A7A9ECC52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4724512"/>
        <c:axId val="774707872"/>
      </c:barChart>
      <c:catAx>
        <c:axId val="774724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Protokoll alkalmazása</a:t>
                </a:r>
              </a:p>
            </c:rich>
          </c:tx>
          <c:layout>
            <c:manualLayout>
              <c:xMode val="edge"/>
              <c:yMode val="edge"/>
              <c:x val="0.70363079615048119"/>
              <c:y val="0.78666593759113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4707872"/>
        <c:crosses val="autoZero"/>
        <c:auto val="1"/>
        <c:lblAlgn val="ctr"/>
        <c:lblOffset val="100"/>
        <c:noMultiLvlLbl val="0"/>
      </c:catAx>
      <c:valAx>
        <c:axId val="77470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4.749198016914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472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83814523184607E-2"/>
          <c:y val="0.12008281573498965"/>
          <c:w val="0.87346062992125995"/>
          <c:h val="0.60133157268384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Munka5!$A$62</c:f>
              <c:strCache>
                <c:ptCount val="1"/>
                <c:pt idx="0">
                  <c:v>Gyakoriság(marad)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Munka5!$B$65:$C$65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4.6986270540888476E-2</c:v>
                  </c:pt>
                </c:numCache>
              </c:numRef>
            </c:plus>
            <c:minus>
              <c:numRef>
                <c:f>Munka5!$B$65:$C$65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Munka5!$B$56:$C$56</c:f>
              <c:strCache>
                <c:ptCount val="2"/>
                <c:pt idx="0">
                  <c:v>megmondási protokoll van</c:v>
                </c:pt>
                <c:pt idx="1">
                  <c:v>megmondási protokoll nincs</c:v>
                </c:pt>
              </c:strCache>
            </c:strRef>
          </c:cat>
          <c:val>
            <c:numRef>
              <c:f>Munka5!$B$62:$C$62</c:f>
              <c:numCache>
                <c:formatCode>0.00%</c:formatCode>
                <c:ptCount val="2"/>
                <c:pt idx="0">
                  <c:v>0.66804123711340202</c:v>
                </c:pt>
                <c:pt idx="1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7-4572-BB0A-59E61E917ED7}"/>
            </c:ext>
          </c:extLst>
        </c:ser>
        <c:ser>
          <c:idx val="1"/>
          <c:order val="1"/>
          <c:tx>
            <c:strRef>
              <c:f>Munka5!$A$69</c:f>
              <c:strCache>
                <c:ptCount val="1"/>
                <c:pt idx="0">
                  <c:v>Gyakoriság(kikerült)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Munka5!$B$72:$C$72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4.698627054088847E-2</c:v>
                  </c:pt>
                </c:numCache>
              </c:numRef>
            </c:plus>
            <c:minus>
              <c:numRef>
                <c:f>Munka5!$B$72:$C$72</c:f>
                <c:numCache>
                  <c:formatCode>General</c:formatCode>
                  <c:ptCount val="2"/>
                  <c:pt idx="0">
                    <c:v>4.1911085242896121E-2</c:v>
                  </c:pt>
                  <c:pt idx="1">
                    <c:v>4.698627054088847E-2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Munka5!$B$56:$C$56</c:f>
              <c:strCache>
                <c:ptCount val="2"/>
                <c:pt idx="0">
                  <c:v>megmondási protokoll van</c:v>
                </c:pt>
                <c:pt idx="1">
                  <c:v>megmondási protokoll nincs</c:v>
                </c:pt>
              </c:strCache>
            </c:strRef>
          </c:cat>
          <c:val>
            <c:numRef>
              <c:f>Munka5!$B$69:$C$69</c:f>
              <c:numCache>
                <c:formatCode>0.00%</c:formatCode>
                <c:ptCount val="2"/>
                <c:pt idx="0">
                  <c:v>0.33195876288659792</c:v>
                </c:pt>
                <c:pt idx="1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7-4572-BB0A-59E61E917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6784303"/>
        <c:axId val="896786799"/>
      </c:barChart>
      <c:catAx>
        <c:axId val="896784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Protokoll alkalmazása</a:t>
                </a:r>
              </a:p>
            </c:rich>
          </c:tx>
          <c:layout>
            <c:manualLayout>
              <c:xMode val="edge"/>
              <c:yMode val="edge"/>
              <c:x val="0.72951268591426066"/>
              <c:y val="0.79592519685039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6786799"/>
        <c:crosses val="autoZero"/>
        <c:auto val="1"/>
        <c:lblAlgn val="ctr"/>
        <c:lblOffset val="100"/>
        <c:noMultiLvlLbl val="0"/>
      </c:catAx>
      <c:valAx>
        <c:axId val="89678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2.48789553479728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6784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5892388451443"/>
          <c:y val="5.0996754751970332E-2"/>
          <c:w val="0.82608552055993001"/>
          <c:h val="0.7715418396066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Munka6!$A$7</c:f>
              <c:strCache>
                <c:ptCount val="1"/>
                <c:pt idx="0">
                  <c:v>Gyakoriság(férfiak)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Munka6!$B$10:$C$10</c:f>
                <c:numCache>
                  <c:formatCode>General</c:formatCode>
                  <c:ptCount val="2"/>
                  <c:pt idx="0">
                    <c:v>3.9971983733799933E-2</c:v>
                  </c:pt>
                  <c:pt idx="1">
                    <c:v>2.6000646220571876E-2</c:v>
                  </c:pt>
                </c:numCache>
              </c:numRef>
            </c:plus>
            <c:minus>
              <c:numRef>
                <c:f>Munka6!$B$10:$C$10</c:f>
                <c:numCache>
                  <c:formatCode>General</c:formatCode>
                  <c:ptCount val="2"/>
                  <c:pt idx="0">
                    <c:v>3.9971983733799933E-2</c:v>
                  </c:pt>
                  <c:pt idx="1">
                    <c:v>2.6000646220571876E-2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Munka6!$B$1:$C$1</c:f>
              <c:strCache>
                <c:ptCount val="2"/>
                <c:pt idx="0">
                  <c:v>szűrésen részt vett</c:v>
                </c:pt>
                <c:pt idx="1">
                  <c:v>szűrésen távol marad</c:v>
                </c:pt>
              </c:strCache>
            </c:strRef>
          </c:cat>
          <c:val>
            <c:numRef>
              <c:f>Munka6!$B$7:$C$7</c:f>
              <c:numCache>
                <c:formatCode>0.00%</c:formatCode>
                <c:ptCount val="2"/>
                <c:pt idx="0">
                  <c:v>0.40414507772020725</c:v>
                </c:pt>
                <c:pt idx="1">
                  <c:v>0.82402912621359226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E-4819-B86E-0988C6238790}"/>
            </c:ext>
          </c:extLst>
        </c:ser>
        <c:ser>
          <c:idx val="1"/>
          <c:order val="1"/>
          <c:tx>
            <c:strRef>
              <c:f>Munka6!$A$15</c:f>
              <c:strCache>
                <c:ptCount val="1"/>
                <c:pt idx="0">
                  <c:v>Gyakoriság(nők)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Munka6!$B$18:$C$18</c:f>
                <c:numCache>
                  <c:formatCode>General</c:formatCode>
                  <c:ptCount val="2"/>
                  <c:pt idx="0">
                    <c:v>3.9971983733799933E-2</c:v>
                  </c:pt>
                  <c:pt idx="1">
                    <c:v>2.6000646220571879E-2</c:v>
                  </c:pt>
                </c:numCache>
              </c:numRef>
            </c:plus>
            <c:minus>
              <c:numRef>
                <c:f>Munka6!$B$18:$C$18</c:f>
                <c:numCache>
                  <c:formatCode>General</c:formatCode>
                  <c:ptCount val="2"/>
                  <c:pt idx="0">
                    <c:v>3.9971983733799933E-2</c:v>
                  </c:pt>
                  <c:pt idx="1">
                    <c:v>2.6000646220571879E-2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Munka6!$B$1:$C$1</c:f>
              <c:strCache>
                <c:ptCount val="2"/>
                <c:pt idx="0">
                  <c:v>szűrésen részt vett</c:v>
                </c:pt>
                <c:pt idx="1">
                  <c:v>szűrésen távol marad</c:v>
                </c:pt>
              </c:strCache>
            </c:strRef>
          </c:cat>
          <c:val>
            <c:numRef>
              <c:f>Munka6!$B$15:$C$15</c:f>
              <c:numCache>
                <c:formatCode>0.00%</c:formatCode>
                <c:ptCount val="2"/>
                <c:pt idx="0">
                  <c:v>0.59585492227979275</c:v>
                </c:pt>
                <c:pt idx="1">
                  <c:v>0.17597087378640777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E-4819-B86E-0988C6238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2996335"/>
        <c:axId val="842482127"/>
      </c:barChart>
      <c:catAx>
        <c:axId val="792996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(Szűrés)</a:t>
                </a:r>
              </a:p>
            </c:rich>
          </c:tx>
          <c:layout>
            <c:manualLayout>
              <c:xMode val="edge"/>
              <c:yMode val="edge"/>
              <c:x val="0.89060301837270328"/>
              <c:y val="0.8929988063035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2482127"/>
        <c:crosses val="autoZero"/>
        <c:auto val="1"/>
        <c:lblAlgn val="ctr"/>
        <c:lblOffset val="100"/>
        <c:noMultiLvlLbl val="0"/>
      </c:catAx>
      <c:valAx>
        <c:axId val="8424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3.06247011195923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299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37751531058618"/>
          <c:y val="4.554882656357806E-2"/>
          <c:w val="0.49391163604549432"/>
          <c:h val="7.8234205425295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55905511811"/>
          <c:y val="4.6296296296296294E-2"/>
          <c:w val="0.85341885389326333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Munka6!$A$30</c:f>
              <c:strCache>
                <c:ptCount val="1"/>
                <c:pt idx="0">
                  <c:v>Gyakoriság(férfiak)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Munka6!$B$33:$C$33</c:f>
                <c:numCache>
                  <c:formatCode>General</c:formatCode>
                  <c:ptCount val="2"/>
                  <c:pt idx="0">
                    <c:v>3.9971983733799933E-2</c:v>
                  </c:pt>
                  <c:pt idx="1">
                    <c:v>2.6000646220571876E-2</c:v>
                  </c:pt>
                </c:numCache>
              </c:numRef>
            </c:plus>
            <c:minus>
              <c:numRef>
                <c:f>Munka6!$B$33:$C$33</c:f>
                <c:numCache>
                  <c:formatCode>General</c:formatCode>
                  <c:ptCount val="2"/>
                  <c:pt idx="0">
                    <c:v>3.9971983733799933E-2</c:v>
                  </c:pt>
                  <c:pt idx="1">
                    <c:v>2.6000646220571876E-2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Munka6!$B$24:$C$24</c:f>
              <c:strCache>
                <c:ptCount val="2"/>
                <c:pt idx="0">
                  <c:v>szűrésen részt vett</c:v>
                </c:pt>
                <c:pt idx="1">
                  <c:v>szűrésen távol marad</c:v>
                </c:pt>
              </c:strCache>
            </c:strRef>
          </c:cat>
          <c:val>
            <c:numRef>
              <c:f>Munka6!$B$30:$C$30</c:f>
              <c:numCache>
                <c:formatCode>0.00%</c:formatCode>
                <c:ptCount val="2"/>
                <c:pt idx="0">
                  <c:v>0.40414507772020725</c:v>
                </c:pt>
                <c:pt idx="1">
                  <c:v>0.82402912621359226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D-47BF-846C-3418974E2481}"/>
            </c:ext>
          </c:extLst>
        </c:ser>
        <c:ser>
          <c:idx val="1"/>
          <c:order val="1"/>
          <c:tx>
            <c:strRef>
              <c:f>Munka6!$A$37</c:f>
              <c:strCache>
                <c:ptCount val="1"/>
                <c:pt idx="0">
                  <c:v>Gyakoriság(nők)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Munka6!$B$40:$C$40</c:f>
                <c:numCache>
                  <c:formatCode>General</c:formatCode>
                  <c:ptCount val="2"/>
                  <c:pt idx="0">
                    <c:v>3.9971983733799933E-2</c:v>
                  </c:pt>
                  <c:pt idx="1">
                    <c:v>2.6000646220571879E-2</c:v>
                  </c:pt>
                </c:numCache>
              </c:numRef>
            </c:plus>
            <c:minus>
              <c:numRef>
                <c:f>Munka6!$B$40:$C$40</c:f>
                <c:numCache>
                  <c:formatCode>General</c:formatCode>
                  <c:ptCount val="2"/>
                  <c:pt idx="0">
                    <c:v>3.9971983733799933E-2</c:v>
                  </c:pt>
                  <c:pt idx="1">
                    <c:v>2.6000646220571879E-2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Munka6!$B$24:$C$24</c:f>
              <c:strCache>
                <c:ptCount val="2"/>
                <c:pt idx="0">
                  <c:v>szűrésen részt vett</c:v>
                </c:pt>
                <c:pt idx="1">
                  <c:v>szűrésen távol marad</c:v>
                </c:pt>
              </c:strCache>
            </c:strRef>
          </c:cat>
          <c:val>
            <c:numRef>
              <c:f>Munka6!$B$37:$C$37</c:f>
              <c:numCache>
                <c:formatCode>0.00%</c:formatCode>
                <c:ptCount val="2"/>
                <c:pt idx="0">
                  <c:v>0.59585492227979275</c:v>
                </c:pt>
                <c:pt idx="1">
                  <c:v>0.17597087378640777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D-47BF-846C-3418974E2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4733248"/>
        <c:axId val="774738240"/>
      </c:barChart>
      <c:catAx>
        <c:axId val="774733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Szűrés</a:t>
                </a:r>
              </a:p>
            </c:rich>
          </c:tx>
          <c:layout>
            <c:manualLayout>
              <c:xMode val="edge"/>
              <c:yMode val="edge"/>
              <c:x val="0.84249890638670166"/>
              <c:y val="0.86819731315550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4738240"/>
        <c:crosses val="autoZero"/>
        <c:auto val="1"/>
        <c:lblAlgn val="ctr"/>
        <c:lblOffset val="100"/>
        <c:noMultiLvlLbl val="0"/>
      </c:catAx>
      <c:valAx>
        <c:axId val="77473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9306649168853901E-3"/>
              <c:y val="3.01420431463563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7473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5997375328084"/>
          <c:y val="5.150408282298042E-2"/>
          <c:w val="0.49391163604549432"/>
          <c:h val="7.5707124765528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55905511811"/>
          <c:y val="0.12865497076023391"/>
          <c:w val="0.85341885389326333"/>
          <c:h val="0.6917216926831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Munka7!$A$37</c:f>
              <c:strCache>
                <c:ptCount val="1"/>
                <c:pt idx="0">
                  <c:v>Gyakoriság(C)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Munka7!$B$16:$C$16</c:f>
              <c:strCache>
                <c:ptCount val="2"/>
                <c:pt idx="0">
                  <c:v>Otthon ápolt</c:v>
                </c:pt>
                <c:pt idx="1">
                  <c:v>Krónikus osztályon ápoltak</c:v>
                </c:pt>
              </c:strCache>
            </c:strRef>
          </c:cat>
          <c:val>
            <c:numRef>
              <c:f>Munka7!$B$37:$C$37</c:f>
              <c:numCache>
                <c:formatCode>0.00%</c:formatCode>
                <c:ptCount val="2"/>
                <c:pt idx="0">
                  <c:v>0.55913978494623651</c:v>
                </c:pt>
                <c:pt idx="1">
                  <c:v>0.72413793103448276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0-4590-909F-546476C29EE1}"/>
            </c:ext>
          </c:extLst>
        </c:ser>
        <c:ser>
          <c:idx val="1"/>
          <c:order val="1"/>
          <c:tx>
            <c:strRef>
              <c:f>Munka7!$A$44</c:f>
              <c:strCache>
                <c:ptCount val="1"/>
                <c:pt idx="0">
                  <c:v>Gyakoriság(B)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Munka7!$B$16:$C$16</c:f>
              <c:strCache>
                <c:ptCount val="2"/>
                <c:pt idx="0">
                  <c:v>Otthon ápolt</c:v>
                </c:pt>
                <c:pt idx="1">
                  <c:v>Krónikus osztályon ápoltak</c:v>
                </c:pt>
              </c:strCache>
            </c:strRef>
          </c:cat>
          <c:val>
            <c:numRef>
              <c:f>Munka7!$B$44:$C$44</c:f>
              <c:numCache>
                <c:formatCode>0.00%</c:formatCode>
                <c:ptCount val="2"/>
                <c:pt idx="0">
                  <c:v>0.30107526881720431</c:v>
                </c:pt>
                <c:pt idx="1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0-4590-909F-546476C29EE1}"/>
            </c:ext>
          </c:extLst>
        </c:ser>
        <c:ser>
          <c:idx val="2"/>
          <c:order val="2"/>
          <c:tx>
            <c:strRef>
              <c:f>Munka7!$A$51</c:f>
              <c:strCache>
                <c:ptCount val="1"/>
                <c:pt idx="0">
                  <c:v>Gyakoriság(A)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Munka7!$B$16:$C$16</c:f>
              <c:strCache>
                <c:ptCount val="2"/>
                <c:pt idx="0">
                  <c:v>Otthon ápolt</c:v>
                </c:pt>
                <c:pt idx="1">
                  <c:v>Krónikus osztályon ápoltak</c:v>
                </c:pt>
              </c:strCache>
            </c:strRef>
          </c:cat>
          <c:val>
            <c:numRef>
              <c:f>Munka7!$B$51:$C$51</c:f>
              <c:numCache>
                <c:formatCode>0.00%</c:formatCode>
                <c:ptCount val="2"/>
                <c:pt idx="0">
                  <c:v>0.13978494623655913</c:v>
                </c:pt>
                <c:pt idx="1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0-4590-909F-546476C29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4017983"/>
        <c:axId val="1234022143"/>
      </c:barChart>
      <c:catAx>
        <c:axId val="123401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34022143"/>
        <c:crosses val="autoZero"/>
        <c:auto val="1"/>
        <c:lblAlgn val="ctr"/>
        <c:lblOffset val="100"/>
        <c:noMultiLvlLbl val="0"/>
      </c:catAx>
      <c:valAx>
        <c:axId val="1234022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3401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90813648293956"/>
          <c:y val="5.7017083390891891E-2"/>
          <c:w val="0.60485039370078741"/>
          <c:h val="6.578993415296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61592300962375E-2"/>
          <c:y val="0.14742898238043869"/>
          <c:w val="0.87068285214348229"/>
          <c:h val="0.71481592144731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Munka7!$A$119</c:f>
              <c:strCache>
                <c:ptCount val="1"/>
                <c:pt idx="0">
                  <c:v>Gyakoriság(C)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Munka7!$B$122:$C$122</c:f>
                <c:numCache>
                  <c:formatCode>General</c:formatCode>
                  <c:ptCount val="2"/>
                  <c:pt idx="0">
                    <c:v>0.10090791871851618</c:v>
                  </c:pt>
                  <c:pt idx="1">
                    <c:v>8.1336170270072977E-2</c:v>
                  </c:pt>
                </c:numCache>
              </c:numRef>
            </c:plus>
            <c:minus>
              <c:numRef>
                <c:f>Munka7!$B$122:$C$122</c:f>
                <c:numCache>
                  <c:formatCode>General</c:formatCode>
                  <c:ptCount val="2"/>
                  <c:pt idx="0">
                    <c:v>0.10090791871851618</c:v>
                  </c:pt>
                  <c:pt idx="1">
                    <c:v>8.1336170270072977E-2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Munka7!$B$101:$C$101</c:f>
              <c:strCache>
                <c:ptCount val="2"/>
                <c:pt idx="0">
                  <c:v>Otthon ápolt</c:v>
                </c:pt>
                <c:pt idx="1">
                  <c:v>Krónikus osztályon ápoltak</c:v>
                </c:pt>
              </c:strCache>
            </c:strRef>
          </c:cat>
          <c:val>
            <c:numRef>
              <c:f>Munka7!$B$119:$C$119</c:f>
              <c:numCache>
                <c:formatCode>0.00%</c:formatCode>
                <c:ptCount val="2"/>
                <c:pt idx="0">
                  <c:v>0.55913978494623651</c:v>
                </c:pt>
                <c:pt idx="1">
                  <c:v>0.72413793103448276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5-451D-8CE9-15194E1AD29A}"/>
            </c:ext>
          </c:extLst>
        </c:ser>
        <c:ser>
          <c:idx val="1"/>
          <c:order val="1"/>
          <c:tx>
            <c:strRef>
              <c:f>Munka7!$A$126</c:f>
              <c:strCache>
                <c:ptCount val="1"/>
                <c:pt idx="0">
                  <c:v>Gyakoriság(B)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Munka7!$B$129:$C$129</c:f>
                <c:numCache>
                  <c:formatCode>General</c:formatCode>
                  <c:ptCount val="2"/>
                  <c:pt idx="0">
                    <c:v>9.3232502720361835E-2</c:v>
                  </c:pt>
                  <c:pt idx="1">
                    <c:v>6.8741610367075268E-2</c:v>
                  </c:pt>
                </c:numCache>
              </c:numRef>
            </c:plus>
            <c:minus>
              <c:numRef>
                <c:f>Munka7!$B$129:$C$129</c:f>
                <c:numCache>
                  <c:formatCode>General</c:formatCode>
                  <c:ptCount val="2"/>
                  <c:pt idx="0">
                    <c:v>9.3232502720361835E-2</c:v>
                  </c:pt>
                  <c:pt idx="1">
                    <c:v>6.8741610367075268E-2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Munka7!$B$101:$C$101</c:f>
              <c:strCache>
                <c:ptCount val="2"/>
                <c:pt idx="0">
                  <c:v>Otthon ápolt</c:v>
                </c:pt>
                <c:pt idx="1">
                  <c:v>Krónikus osztályon ápoltak</c:v>
                </c:pt>
              </c:strCache>
            </c:strRef>
          </c:cat>
          <c:val>
            <c:numRef>
              <c:f>Munka7!$B$126:$C$126</c:f>
              <c:numCache>
                <c:formatCode>0.00%</c:formatCode>
                <c:ptCount val="2"/>
                <c:pt idx="0">
                  <c:v>0.30107526881720431</c:v>
                </c:pt>
                <c:pt idx="1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5-451D-8CE9-15194E1AD29A}"/>
            </c:ext>
          </c:extLst>
        </c:ser>
        <c:ser>
          <c:idx val="2"/>
          <c:order val="2"/>
          <c:tx>
            <c:strRef>
              <c:f>Munka7!$A$133</c:f>
              <c:strCache>
                <c:ptCount val="1"/>
                <c:pt idx="0">
                  <c:v>Gyakoriság(A)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Munka7!$B$136:$C$136</c:f>
                <c:numCache>
                  <c:formatCode>General</c:formatCode>
                  <c:ptCount val="2"/>
                  <c:pt idx="0">
                    <c:v>7.0477147516065805E-2</c:v>
                  </c:pt>
                  <c:pt idx="1">
                    <c:v>5.5421258081247239E-2</c:v>
                  </c:pt>
                </c:numCache>
              </c:numRef>
            </c:plus>
            <c:minus>
              <c:numRef>
                <c:f>Munka7!$B$136:$C$136</c:f>
                <c:numCache>
                  <c:formatCode>General</c:formatCode>
                  <c:ptCount val="2"/>
                  <c:pt idx="0">
                    <c:v>7.0477147516065805E-2</c:v>
                  </c:pt>
                  <c:pt idx="1">
                    <c:v>5.5421258081247239E-2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Munka7!$B$101:$C$101</c:f>
              <c:strCache>
                <c:ptCount val="2"/>
                <c:pt idx="0">
                  <c:v>Otthon ápolt</c:v>
                </c:pt>
                <c:pt idx="1">
                  <c:v>Krónikus osztályon ápoltak</c:v>
                </c:pt>
              </c:strCache>
            </c:strRef>
          </c:cat>
          <c:val>
            <c:numRef>
              <c:f>Munka7!$B$133:$C$133</c:f>
              <c:numCache>
                <c:formatCode>0.00%</c:formatCode>
                <c:ptCount val="2"/>
                <c:pt idx="0">
                  <c:v>0.13978494623655913</c:v>
                </c:pt>
                <c:pt idx="1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5-451D-8CE9-15194E1AD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6747279"/>
        <c:axId val="896748527"/>
      </c:barChart>
      <c:catAx>
        <c:axId val="896747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Betegek</a:t>
                </a:r>
              </a:p>
            </c:rich>
          </c:tx>
          <c:layout>
            <c:manualLayout>
              <c:xMode val="edge"/>
              <c:yMode val="edge"/>
              <c:x val="0.86172112860892391"/>
              <c:y val="0.92543764060742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6748527"/>
        <c:crosses val="autoZero"/>
        <c:auto val="1"/>
        <c:lblAlgn val="ctr"/>
        <c:lblOffset val="100"/>
        <c:noMultiLvlLbl val="0"/>
      </c:catAx>
      <c:valAx>
        <c:axId val="89674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4.06625951691313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67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79702537182848"/>
          <c:y val="6.9129384716878073E-2"/>
          <c:w val="0.60485039370078741"/>
          <c:h val="6.2779457255343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0048118985126"/>
          <c:y val="0.14814814814814814"/>
          <c:w val="0.86554396325459315"/>
          <c:h val="0.63297025371828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Munka8!$A$18</c:f>
              <c:strCache>
                <c:ptCount val="1"/>
                <c:pt idx="0">
                  <c:v>Gyakoriság(idősebb)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Munka8!$B$21:$C$21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8.5156106651255489E-2</c:v>
                  </c:pt>
                </c:numCache>
              </c:numRef>
            </c:plus>
            <c:minus>
              <c:numRef>
                <c:f>Munka8!$B$21:$C$21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8.5156106651255489E-2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Munka8!$B$1:$C$1</c:f>
              <c:strCache>
                <c:ptCount val="2"/>
                <c:pt idx="0">
                  <c:v>Szűrésen részt vett</c:v>
                </c:pt>
                <c:pt idx="1">
                  <c:v>Szűrésen nem vett részt</c:v>
                </c:pt>
              </c:strCache>
            </c:strRef>
          </c:cat>
          <c:val>
            <c:numRef>
              <c:f>Munka8!$B$18:$C$18</c:f>
              <c:numCache>
                <c:formatCode>0.00%</c:formatCode>
                <c:ptCount val="2"/>
                <c:pt idx="0">
                  <c:v>0.38532110091743121</c:v>
                </c:pt>
                <c:pt idx="1">
                  <c:v>0.6964285714285714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3-4307-8D49-EE0B89A200BC}"/>
            </c:ext>
          </c:extLst>
        </c:ser>
        <c:ser>
          <c:idx val="1"/>
          <c:order val="1"/>
          <c:tx>
            <c:strRef>
              <c:f>Munka8!$A$25</c:f>
              <c:strCache>
                <c:ptCount val="1"/>
                <c:pt idx="0">
                  <c:v>Gyakoriság(Fiatalabb)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Munka8!$B$28:$C$28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8.5156106651255475E-2</c:v>
                  </c:pt>
                </c:numCache>
              </c:numRef>
            </c:plus>
            <c:minus>
              <c:numRef>
                <c:f>Munka8!$B$28:$C$28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8.5156106651255475E-2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Munka8!$B$1:$C$1</c:f>
              <c:strCache>
                <c:ptCount val="2"/>
                <c:pt idx="0">
                  <c:v>Szűrésen részt vett</c:v>
                </c:pt>
                <c:pt idx="1">
                  <c:v>Szűrésen nem vett részt</c:v>
                </c:pt>
              </c:strCache>
            </c:strRef>
          </c:cat>
          <c:val>
            <c:numRef>
              <c:f>Munka8!$B$25:$C$25</c:f>
              <c:numCache>
                <c:formatCode>0.00%</c:formatCode>
                <c:ptCount val="2"/>
                <c:pt idx="0">
                  <c:v>0.61467889908256879</c:v>
                </c:pt>
                <c:pt idx="1">
                  <c:v>0.30357142857142855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3-4307-8D49-EE0B89A2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4920559"/>
        <c:axId val="2034917647"/>
      </c:barChart>
      <c:catAx>
        <c:axId val="20349205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Szűrés</a:t>
                </a:r>
              </a:p>
            </c:rich>
          </c:tx>
          <c:layout>
            <c:manualLayout>
              <c:xMode val="edge"/>
              <c:yMode val="edge"/>
              <c:x val="0.87949190726159221"/>
              <c:y val="0.91166593759113446"/>
            </c:manualLayout>
          </c:layout>
          <c:overlay val="0"/>
          <c:spPr>
            <a:noFill/>
            <a:ln>
              <a:solidFill>
                <a:schemeClr val="accent1">
                  <a:alpha val="99000"/>
                </a:schemeClr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4917647"/>
        <c:crosses val="autoZero"/>
        <c:auto val="1"/>
        <c:lblAlgn val="ctr"/>
        <c:lblOffset val="100"/>
        <c:noMultiLvlLbl val="0"/>
      </c:catAx>
      <c:valAx>
        <c:axId val="203491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1652668416447952E-2"/>
              <c:y val="4.29895742198891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49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71609798775155"/>
          <c:y val="5.1504082822980447E-2"/>
          <c:w val="0.5790120297462817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Munka8!$A$51</c:f>
              <c:strCache>
                <c:ptCount val="1"/>
                <c:pt idx="0">
                  <c:v>Gyakoriság(Fiatalabb)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Munka8!$B$54:$C$54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8.5156106651255475E-2</c:v>
                  </c:pt>
                </c:numCache>
              </c:numRef>
            </c:plus>
            <c:minus>
              <c:numRef>
                <c:f>Munka8!$B$54:$C$54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8.5156106651255475E-2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Munka8!$B$33:$C$33</c:f>
              <c:strCache>
                <c:ptCount val="2"/>
                <c:pt idx="0">
                  <c:v>Szűrésen részt vett</c:v>
                </c:pt>
                <c:pt idx="1">
                  <c:v>Szűrésen nem vett részt</c:v>
                </c:pt>
              </c:strCache>
            </c:strRef>
          </c:cat>
          <c:val>
            <c:numRef>
              <c:f>Munka8!$B$51:$C$51</c:f>
              <c:numCache>
                <c:formatCode>0.00%</c:formatCode>
                <c:ptCount val="2"/>
                <c:pt idx="0">
                  <c:v>0.61467889908256879</c:v>
                </c:pt>
                <c:pt idx="1">
                  <c:v>0.30357142857142855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7-4831-A3A3-88A0E257AFC5}"/>
            </c:ext>
          </c:extLst>
        </c:ser>
        <c:ser>
          <c:idx val="1"/>
          <c:order val="1"/>
          <c:tx>
            <c:strRef>
              <c:f>Munka8!$A$58</c:f>
              <c:strCache>
                <c:ptCount val="1"/>
                <c:pt idx="0">
                  <c:v>Gyakoriság(Idősebb)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Munka8!$B$61:$C$61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8.5156106651255489E-2</c:v>
                  </c:pt>
                </c:numCache>
              </c:numRef>
            </c:plus>
            <c:minus>
              <c:numRef>
                <c:f>Munka8!$B$61:$C$61</c:f>
                <c:numCache>
                  <c:formatCode>General</c:formatCode>
                  <c:ptCount val="2"/>
                  <c:pt idx="0">
                    <c:v>9.1364687053616458E-2</c:v>
                  </c:pt>
                  <c:pt idx="1">
                    <c:v>8.5156106651255489E-2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Munka8!$B$33:$C$33</c:f>
              <c:strCache>
                <c:ptCount val="2"/>
                <c:pt idx="0">
                  <c:v>Szűrésen részt vett</c:v>
                </c:pt>
                <c:pt idx="1">
                  <c:v>Szűrésen nem vett részt</c:v>
                </c:pt>
              </c:strCache>
            </c:strRef>
          </c:cat>
          <c:val>
            <c:numRef>
              <c:f>Munka8!$B$58:$C$58</c:f>
              <c:numCache>
                <c:formatCode>0.00%</c:formatCode>
                <c:ptCount val="2"/>
                <c:pt idx="0">
                  <c:v>0.38532110091743121</c:v>
                </c:pt>
                <c:pt idx="1">
                  <c:v>0.6964285714285714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7-4831-A3A3-88A0E257A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9502640"/>
        <c:axId val="2039498896"/>
      </c:barChart>
      <c:catAx>
        <c:axId val="203950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Szűrés</a:t>
                </a:r>
              </a:p>
            </c:rich>
          </c:tx>
          <c:layout>
            <c:manualLayout>
              <c:xMode val="edge"/>
              <c:yMode val="edge"/>
              <c:x val="0.8628252405949256"/>
              <c:y val="0.77740667833187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9498896"/>
        <c:crosses val="autoZero"/>
        <c:auto val="1"/>
        <c:lblAlgn val="ctr"/>
        <c:lblOffset val="100"/>
        <c:noMultiLvlLbl val="0"/>
      </c:catAx>
      <c:valAx>
        <c:axId val="203949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5.21216097987751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950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15244969378822"/>
          <c:y val="0.88020778652668419"/>
          <c:w val="0.5796951006124234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83814523184599E-2"/>
          <c:y val="7.7519379844961239E-2"/>
          <c:w val="0.89012729658792655"/>
          <c:h val="0.67213203506285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Munka9!$A$22</c:f>
              <c:strCache>
                <c:ptCount val="1"/>
                <c:pt idx="0">
                  <c:v>Gyakoriság(K.isk)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Munka9!$B$25:$E$25</c:f>
                <c:numCache>
                  <c:formatCode>General</c:formatCode>
                  <c:ptCount val="4"/>
                  <c:pt idx="0">
                    <c:v>5.8823203874316596E-2</c:v>
                  </c:pt>
                  <c:pt idx="1">
                    <c:v>8.3910824025785827E-2</c:v>
                  </c:pt>
                  <c:pt idx="2">
                    <c:v>5.7163020717068483E-2</c:v>
                  </c:pt>
                  <c:pt idx="3">
                    <c:v>7.3146302144284622E-2</c:v>
                  </c:pt>
                </c:numCache>
              </c:numRef>
            </c:plus>
            <c:minus>
              <c:numRef>
                <c:f>Munka9!$B$25:$E$25</c:f>
                <c:numCache>
                  <c:formatCode>General</c:formatCode>
                  <c:ptCount val="4"/>
                  <c:pt idx="0">
                    <c:v>5.8823203874316596E-2</c:v>
                  </c:pt>
                  <c:pt idx="1">
                    <c:v>8.3910824025785827E-2</c:v>
                  </c:pt>
                  <c:pt idx="2">
                    <c:v>5.7163020717068483E-2</c:v>
                  </c:pt>
                  <c:pt idx="3">
                    <c:v>7.3146302144284622E-2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Munka9!$B$1:$E$1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Munka9!$B$22:$E$22</c:f>
              <c:numCache>
                <c:formatCode>0.00%</c:formatCode>
                <c:ptCount val="4"/>
                <c:pt idx="0">
                  <c:v>0.3543307086614173</c:v>
                </c:pt>
                <c:pt idx="1">
                  <c:v>0.42105263157894735</c:v>
                </c:pt>
                <c:pt idx="2">
                  <c:v>0.16250000000000001</c:v>
                </c:pt>
                <c:pt idx="3">
                  <c:v>0.29054054054054052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1-473A-BAFF-CDF5EB28C4F1}"/>
            </c:ext>
          </c:extLst>
        </c:ser>
        <c:ser>
          <c:idx val="1"/>
          <c:order val="1"/>
          <c:tx>
            <c:strRef>
              <c:f>Munka9!$A$29</c:f>
              <c:strCache>
                <c:ptCount val="1"/>
                <c:pt idx="0">
                  <c:v>Gyakoriság(Ált.I.)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Munka9!$B$32:$E$32</c:f>
                <c:numCache>
                  <c:formatCode>General</c:formatCode>
                  <c:ptCount val="4"/>
                  <c:pt idx="0">
                    <c:v>3.2353124429928784E-2</c:v>
                  </c:pt>
                  <c:pt idx="1">
                    <c:v>8.0412988529862728E-2</c:v>
                  </c:pt>
                  <c:pt idx="2">
                    <c:v>7.7378897317033402E-2</c:v>
                  </c:pt>
                  <c:pt idx="3">
                    <c:v>7.411197169425307E-2</c:v>
                  </c:pt>
                </c:numCache>
              </c:numRef>
            </c:plus>
            <c:minus>
              <c:numRef>
                <c:f>Munka9!$B$32:$E$32</c:f>
                <c:numCache>
                  <c:formatCode>General</c:formatCode>
                  <c:ptCount val="4"/>
                  <c:pt idx="0">
                    <c:v>3.2353124429928784E-2</c:v>
                  </c:pt>
                  <c:pt idx="1">
                    <c:v>8.0412988529862728E-2</c:v>
                  </c:pt>
                  <c:pt idx="2">
                    <c:v>7.7378897317033402E-2</c:v>
                  </c:pt>
                  <c:pt idx="3">
                    <c:v>7.411197169425307E-2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Munka9!$B$1:$E$1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Munka9!$B$29:$E$29</c:f>
              <c:numCache>
                <c:formatCode>0.00%</c:formatCode>
                <c:ptCount val="4"/>
                <c:pt idx="0">
                  <c:v>7.4803149606299218E-2</c:v>
                </c:pt>
                <c:pt idx="1">
                  <c:v>0.33834586466165412</c:v>
                </c:pt>
                <c:pt idx="2">
                  <c:v>0.47499999999999998</c:v>
                </c:pt>
                <c:pt idx="3">
                  <c:v>0.30405405405405406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1-473A-BAFF-CDF5EB28C4F1}"/>
            </c:ext>
          </c:extLst>
        </c:ser>
        <c:ser>
          <c:idx val="2"/>
          <c:order val="2"/>
          <c:tx>
            <c:strRef>
              <c:f>Munka9!$A$36</c:f>
              <c:strCache>
                <c:ptCount val="1"/>
                <c:pt idx="0">
                  <c:v>Gyakoriság(Ovis)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Munka9!$B$39:$E$39</c:f>
                <c:numCache>
                  <c:formatCode>General</c:formatCode>
                  <c:ptCount val="4"/>
                  <c:pt idx="0">
                    <c:v>6.0084971131228668E-2</c:v>
                  </c:pt>
                  <c:pt idx="1">
                    <c:v>5.3760740627643647E-2</c:v>
                  </c:pt>
                  <c:pt idx="2">
                    <c:v>5.4362609938955281E-2</c:v>
                  </c:pt>
                  <c:pt idx="3">
                    <c:v>4.0439245255173679E-2</c:v>
                  </c:pt>
                </c:numCache>
              </c:numRef>
            </c:plus>
            <c:minus>
              <c:numRef>
                <c:f>Munka9!$B$39:$E$39</c:f>
                <c:numCache>
                  <c:formatCode>General</c:formatCode>
                  <c:ptCount val="4"/>
                  <c:pt idx="0">
                    <c:v>6.0084971131228668E-2</c:v>
                  </c:pt>
                  <c:pt idx="1">
                    <c:v>5.3760740627643647E-2</c:v>
                  </c:pt>
                  <c:pt idx="2">
                    <c:v>5.4362609938955281E-2</c:v>
                  </c:pt>
                  <c:pt idx="3">
                    <c:v>4.0439245255173679E-2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Munka9!$B$1:$E$1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Munka9!$B$36:$E$36</c:f>
              <c:numCache>
                <c:formatCode>0.00%</c:formatCode>
                <c:ptCount val="4"/>
                <c:pt idx="0">
                  <c:v>0.39370078740157483</c:v>
                </c:pt>
                <c:pt idx="1">
                  <c:v>0.11278195488721804</c:v>
                </c:pt>
                <c:pt idx="2">
                  <c:v>0.14374999999999999</c:v>
                </c:pt>
                <c:pt idx="3">
                  <c:v>6.7567567567567571E-2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1-473A-BAFF-CDF5EB28C4F1}"/>
            </c:ext>
          </c:extLst>
        </c:ser>
        <c:ser>
          <c:idx val="3"/>
          <c:order val="3"/>
          <c:tx>
            <c:strRef>
              <c:f>Munka9!$A$43</c:f>
              <c:strCache>
                <c:ptCount val="1"/>
                <c:pt idx="0">
                  <c:v>Gyakoriság(Bölcsis)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Munka9!$B$46:$E$46</c:f>
                <c:numCache>
                  <c:formatCode>General</c:formatCode>
                  <c:ptCount val="4"/>
                  <c:pt idx="0">
                    <c:v>4.6955329921439304E-2</c:v>
                  </c:pt>
                  <c:pt idx="1">
                    <c:v>5.6745583382462016E-2</c:v>
                  </c:pt>
                  <c:pt idx="2">
                    <c:v>6.4056783281515164E-2</c:v>
                  </c:pt>
                  <c:pt idx="3">
                    <c:v>7.620115222396967E-2</c:v>
                  </c:pt>
                </c:numCache>
              </c:numRef>
            </c:plus>
            <c:minus>
              <c:numRef>
                <c:f>Munka9!$B$46:$E$46</c:f>
                <c:numCache>
                  <c:formatCode>General</c:formatCode>
                  <c:ptCount val="4"/>
                  <c:pt idx="0">
                    <c:v>4.6955329921439304E-2</c:v>
                  </c:pt>
                  <c:pt idx="1">
                    <c:v>5.6745583382462016E-2</c:v>
                  </c:pt>
                  <c:pt idx="2">
                    <c:v>6.4056783281515164E-2</c:v>
                  </c:pt>
                  <c:pt idx="3">
                    <c:v>7.620115222396967E-2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Munka9!$B$1:$E$1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Munka9!$B$43:$E$43</c:f>
              <c:numCache>
                <c:formatCode>0.00%</c:formatCode>
                <c:ptCount val="4"/>
                <c:pt idx="0">
                  <c:v>0.17716535433070865</c:v>
                </c:pt>
                <c:pt idx="1">
                  <c:v>0.12781954887218044</c:v>
                </c:pt>
                <c:pt idx="2">
                  <c:v>0.21875</c:v>
                </c:pt>
                <c:pt idx="3">
                  <c:v>0.33783783783783783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1-473A-BAFF-CDF5EB28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78367"/>
        <c:axId val="67487935"/>
      </c:barChart>
      <c:catAx>
        <c:axId val="674783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Gyümölcs</a:t>
                </a:r>
              </a:p>
            </c:rich>
          </c:tx>
          <c:layout>
            <c:manualLayout>
              <c:xMode val="edge"/>
              <c:yMode val="edge"/>
              <c:x val="0.83279746281714784"/>
              <c:y val="0.84481474699383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487935"/>
        <c:crosses val="autoZero"/>
        <c:auto val="1"/>
        <c:lblAlgn val="ctr"/>
        <c:lblOffset val="100"/>
        <c:noMultiLvlLbl val="0"/>
      </c:catAx>
      <c:valAx>
        <c:axId val="674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1.8862341398427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47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65048118985126"/>
          <c:y val="0.11443337024732374"/>
          <c:w val="0.8317939632545932"/>
          <c:h val="0.63721511555241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Munka9!$A$74</c:f>
              <c:strCache>
                <c:ptCount val="1"/>
                <c:pt idx="0">
                  <c:v>Gyakoriság(K.isk)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Munka9!$B$77:$E$77</c:f>
                <c:numCache>
                  <c:formatCode>General</c:formatCode>
                  <c:ptCount val="4"/>
                  <c:pt idx="0">
                    <c:v>5.8823203874316596E-2</c:v>
                  </c:pt>
                  <c:pt idx="1">
                    <c:v>8.3910824025785827E-2</c:v>
                  </c:pt>
                  <c:pt idx="2">
                    <c:v>5.7163020717068483E-2</c:v>
                  </c:pt>
                  <c:pt idx="3">
                    <c:v>7.3146302144284622E-2</c:v>
                  </c:pt>
                </c:numCache>
              </c:numRef>
            </c:plus>
            <c:minus>
              <c:numRef>
                <c:f>Munka9!$B$77:$E$77</c:f>
                <c:numCache>
                  <c:formatCode>General</c:formatCode>
                  <c:ptCount val="4"/>
                  <c:pt idx="0">
                    <c:v>5.8823203874316596E-2</c:v>
                  </c:pt>
                  <c:pt idx="1">
                    <c:v>8.3910824025785827E-2</c:v>
                  </c:pt>
                  <c:pt idx="2">
                    <c:v>5.7163020717068483E-2</c:v>
                  </c:pt>
                  <c:pt idx="3">
                    <c:v>7.3146302144284622E-2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Munka9!$B$52:$E$52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Munka9!$B$74:$E$74</c:f>
              <c:numCache>
                <c:formatCode>0.00%</c:formatCode>
                <c:ptCount val="4"/>
                <c:pt idx="0">
                  <c:v>0.3543307086614173</c:v>
                </c:pt>
                <c:pt idx="1">
                  <c:v>0.42105263157894735</c:v>
                </c:pt>
                <c:pt idx="2">
                  <c:v>0.16250000000000001</c:v>
                </c:pt>
                <c:pt idx="3">
                  <c:v>0.29054054054054052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C-44F0-927A-5628195C0406}"/>
            </c:ext>
          </c:extLst>
        </c:ser>
        <c:ser>
          <c:idx val="1"/>
          <c:order val="1"/>
          <c:tx>
            <c:strRef>
              <c:f>Munka9!$A$81</c:f>
              <c:strCache>
                <c:ptCount val="1"/>
                <c:pt idx="0">
                  <c:v>Gyakoriság(Ált.I.)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Munka9!$B$84:$E$84</c:f>
                <c:numCache>
                  <c:formatCode>General</c:formatCode>
                  <c:ptCount val="4"/>
                  <c:pt idx="0">
                    <c:v>3.2353124429928784E-2</c:v>
                  </c:pt>
                  <c:pt idx="1">
                    <c:v>8.0412988529862728E-2</c:v>
                  </c:pt>
                  <c:pt idx="2">
                    <c:v>7.7378897317033402E-2</c:v>
                  </c:pt>
                  <c:pt idx="3">
                    <c:v>7.411197169425307E-2</c:v>
                  </c:pt>
                </c:numCache>
              </c:numRef>
            </c:plus>
            <c:minus>
              <c:numRef>
                <c:f>Munka9!$B$84:$E$84</c:f>
                <c:numCache>
                  <c:formatCode>General</c:formatCode>
                  <c:ptCount val="4"/>
                  <c:pt idx="0">
                    <c:v>3.2353124429928784E-2</c:v>
                  </c:pt>
                  <c:pt idx="1">
                    <c:v>8.0412988529862728E-2</c:v>
                  </c:pt>
                  <c:pt idx="2">
                    <c:v>7.7378897317033402E-2</c:v>
                  </c:pt>
                  <c:pt idx="3">
                    <c:v>7.411197169425307E-2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Munka9!$B$52:$E$52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Munka9!$B$81:$E$81</c:f>
              <c:numCache>
                <c:formatCode>0.00%</c:formatCode>
                <c:ptCount val="4"/>
                <c:pt idx="0">
                  <c:v>7.4803149606299218E-2</c:v>
                </c:pt>
                <c:pt idx="1">
                  <c:v>0.33834586466165412</c:v>
                </c:pt>
                <c:pt idx="2">
                  <c:v>0.47499999999999998</c:v>
                </c:pt>
                <c:pt idx="3">
                  <c:v>0.30405405405405406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C-44F0-927A-5628195C0406}"/>
            </c:ext>
          </c:extLst>
        </c:ser>
        <c:ser>
          <c:idx val="2"/>
          <c:order val="2"/>
          <c:tx>
            <c:strRef>
              <c:f>Munka9!$A$88</c:f>
              <c:strCache>
                <c:ptCount val="1"/>
                <c:pt idx="0">
                  <c:v>Gyakoriság(Ovis)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Munka9!$B$91:$E$91</c:f>
                <c:numCache>
                  <c:formatCode>General</c:formatCode>
                  <c:ptCount val="4"/>
                  <c:pt idx="0">
                    <c:v>6.0084971131228668E-2</c:v>
                  </c:pt>
                  <c:pt idx="1">
                    <c:v>5.3760740627643647E-2</c:v>
                  </c:pt>
                  <c:pt idx="2">
                    <c:v>5.4362609938955281E-2</c:v>
                  </c:pt>
                  <c:pt idx="3">
                    <c:v>4.0439245255173679E-2</c:v>
                  </c:pt>
                </c:numCache>
              </c:numRef>
            </c:plus>
            <c:minus>
              <c:numRef>
                <c:f>Munka9!$B$91:$E$91</c:f>
                <c:numCache>
                  <c:formatCode>General</c:formatCode>
                  <c:ptCount val="4"/>
                  <c:pt idx="0">
                    <c:v>6.0084971131228668E-2</c:v>
                  </c:pt>
                  <c:pt idx="1">
                    <c:v>5.3760740627643647E-2</c:v>
                  </c:pt>
                  <c:pt idx="2">
                    <c:v>5.4362609938955281E-2</c:v>
                  </c:pt>
                  <c:pt idx="3">
                    <c:v>4.0439245255173679E-2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Munka9!$B$52:$E$52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Munka9!$B$88:$E$88</c:f>
              <c:numCache>
                <c:formatCode>0.00%</c:formatCode>
                <c:ptCount val="4"/>
                <c:pt idx="0">
                  <c:v>0.39370078740157483</c:v>
                </c:pt>
                <c:pt idx="1">
                  <c:v>0.11278195488721804</c:v>
                </c:pt>
                <c:pt idx="2">
                  <c:v>0.14374999999999999</c:v>
                </c:pt>
                <c:pt idx="3">
                  <c:v>6.7567567567567571E-2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C-44F0-927A-5628195C0406}"/>
            </c:ext>
          </c:extLst>
        </c:ser>
        <c:ser>
          <c:idx val="3"/>
          <c:order val="3"/>
          <c:tx>
            <c:strRef>
              <c:f>Munka9!$A$95</c:f>
              <c:strCache>
                <c:ptCount val="1"/>
                <c:pt idx="0">
                  <c:v>Gyakoriság(Bölcsis)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Munka9!$B$98:$E$98</c:f>
                <c:numCache>
                  <c:formatCode>General</c:formatCode>
                  <c:ptCount val="4"/>
                  <c:pt idx="0">
                    <c:v>4.6955329921439304E-2</c:v>
                  </c:pt>
                  <c:pt idx="1">
                    <c:v>5.6745583382462016E-2</c:v>
                  </c:pt>
                  <c:pt idx="2">
                    <c:v>6.4056783281515164E-2</c:v>
                  </c:pt>
                  <c:pt idx="3">
                    <c:v>7.620115222396967E-2</c:v>
                  </c:pt>
                </c:numCache>
              </c:numRef>
            </c:plus>
            <c:minus>
              <c:numRef>
                <c:f>Munka9!$B$98:$E$98</c:f>
                <c:numCache>
                  <c:formatCode>General</c:formatCode>
                  <c:ptCount val="4"/>
                  <c:pt idx="0">
                    <c:v>4.6955329921439304E-2</c:v>
                  </c:pt>
                  <c:pt idx="1">
                    <c:v>5.6745583382462016E-2</c:v>
                  </c:pt>
                  <c:pt idx="2">
                    <c:v>6.4056783281515164E-2</c:v>
                  </c:pt>
                  <c:pt idx="3">
                    <c:v>7.620115222396967E-2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Munka9!$B$52:$E$52</c:f>
              <c:strCache>
                <c:ptCount val="4"/>
                <c:pt idx="0">
                  <c:v>alma</c:v>
                </c:pt>
                <c:pt idx="1">
                  <c:v>körte</c:v>
                </c:pt>
                <c:pt idx="2">
                  <c:v>narancs</c:v>
                </c:pt>
                <c:pt idx="3">
                  <c:v>nincs</c:v>
                </c:pt>
              </c:strCache>
            </c:strRef>
          </c:cat>
          <c:val>
            <c:numRef>
              <c:f>Munka9!$B$95:$E$95</c:f>
              <c:numCache>
                <c:formatCode>0.00%</c:formatCode>
                <c:ptCount val="4"/>
                <c:pt idx="0">
                  <c:v>0.17716535433070865</c:v>
                </c:pt>
                <c:pt idx="1">
                  <c:v>0.12781954887218044</c:v>
                </c:pt>
                <c:pt idx="2">
                  <c:v>0.21875</c:v>
                </c:pt>
                <c:pt idx="3">
                  <c:v>0.33783783783783783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CC-44F0-927A-5628195C0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9515120"/>
        <c:axId val="2039518448"/>
      </c:barChart>
      <c:catAx>
        <c:axId val="203951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Gyümölcs</a:t>
                </a:r>
              </a:p>
            </c:rich>
          </c:tx>
          <c:layout>
            <c:manualLayout>
              <c:xMode val="edge"/>
              <c:yMode val="edge"/>
              <c:x val="0.81495013123359572"/>
              <c:y val="0.78666593759113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9518448"/>
        <c:crosses val="autoZero"/>
        <c:auto val="1"/>
        <c:lblAlgn val="ctr"/>
        <c:lblOffset val="100"/>
        <c:noMultiLvlLbl val="0"/>
      </c:catAx>
      <c:valAx>
        <c:axId val="203951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5.9748833479148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95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10</xdr:row>
      <xdr:rowOff>87630</xdr:rowOff>
    </xdr:from>
    <xdr:to>
      <xdr:col>11</xdr:col>
      <xdr:colOff>121920</xdr:colOff>
      <xdr:row>25</xdr:row>
      <xdr:rowOff>87630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6DD6447-34A1-4A99-B844-113CB6895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472440</xdr:colOff>
      <xdr:row>33</xdr:row>
      <xdr:rowOff>179070</xdr:rowOff>
    </xdr:from>
    <xdr:to>
      <xdr:col>11</xdr:col>
      <xdr:colOff>167640</xdr:colOff>
      <xdr:row>48</xdr:row>
      <xdr:rowOff>179070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DD3F8A-B0F3-4455-B01B-19241341F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472440</xdr:colOff>
      <xdr:row>56</xdr:row>
      <xdr:rowOff>38100</xdr:rowOff>
    </xdr:from>
    <xdr:to>
      <xdr:col>11</xdr:col>
      <xdr:colOff>167640</xdr:colOff>
      <xdr:row>72</xdr:row>
      <xdr:rowOff>179070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F596114-7BBF-4C2E-9207-32D79BB49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518160</xdr:colOff>
      <xdr:row>2</xdr:row>
      <xdr:rowOff>38100</xdr:rowOff>
    </xdr:from>
    <xdr:to>
      <xdr:col>11</xdr:col>
      <xdr:colOff>213360</xdr:colOff>
      <xdr:row>17</xdr:row>
      <xdr:rowOff>34290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B6505E-8045-4B8D-8CEC-1A62A4D8F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464820</xdr:colOff>
      <xdr:row>24</xdr:row>
      <xdr:rowOff>118110</xdr:rowOff>
    </xdr:from>
    <xdr:to>
      <xdr:col>11</xdr:col>
      <xdr:colOff>160020</xdr:colOff>
      <xdr:row>40</xdr:row>
      <xdr:rowOff>22860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F490AF-7201-4132-8885-EC8B378CE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37</xdr:row>
      <xdr:rowOff>30480</xdr:rowOff>
    </xdr:from>
    <xdr:to>
      <xdr:col>12</xdr:col>
      <xdr:colOff>106680</xdr:colOff>
      <xdr:row>54</xdr:row>
      <xdr:rowOff>179070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5742502-B71A-4594-BBB6-32E3E3059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121</xdr:row>
      <xdr:rowOff>45720</xdr:rowOff>
    </xdr:from>
    <xdr:to>
      <xdr:col>10</xdr:col>
      <xdr:colOff>419100</xdr:colOff>
      <xdr:row>139</xdr:row>
      <xdr:rowOff>167640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CC0C287-6028-42EC-AC5C-AAB603213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4</xdr:row>
      <xdr:rowOff>57150</xdr:rowOff>
    </xdr:from>
    <xdr:to>
      <xdr:col>13</xdr:col>
      <xdr:colOff>312420</xdr:colOff>
      <xdr:row>19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51EEBA-879F-494B-8471-82F886BED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297180</xdr:colOff>
      <xdr:row>45</xdr:row>
      <xdr:rowOff>179070</xdr:rowOff>
    </xdr:from>
    <xdr:to>
      <xdr:col>12</xdr:col>
      <xdr:colOff>601980</xdr:colOff>
      <xdr:row>60</xdr:row>
      <xdr:rowOff>179070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93F0112-2765-4CF5-B261-3DF2F0D80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3</xdr:row>
      <xdr:rowOff>137160</xdr:rowOff>
    </xdr:from>
    <xdr:to>
      <xdr:col>15</xdr:col>
      <xdr:colOff>312420</xdr:colOff>
      <xdr:row>24</xdr:row>
      <xdr:rowOff>64770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85B6F7-EF3E-483A-AD34-56E2D1C6A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</xdr:colOff>
      <xdr:row>73</xdr:row>
      <xdr:rowOff>30480</xdr:rowOff>
    </xdr:from>
    <xdr:to>
      <xdr:col>14</xdr:col>
      <xdr:colOff>327660</xdr:colOff>
      <xdr:row>91</xdr:row>
      <xdr:rowOff>179070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7FDF9B3-08F0-4B93-9547-5259DCB4B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6"/>
  <sheetViews>
    <sheetView tabSelected="1" workbookViewId="0">
      <selection activeCell="D5" sqref="D5"/>
    </sheetView>
  </sheetViews>
  <sheetFormatPr defaultRowHeight="14.4" x14ac:dyDescent="0.3"/>
  <cols>
    <col min="2" max="2" width="15.88671875" bestFit="1" customWidth="1"/>
    <col min="3" max="3" width="39.5546875" bestFit="1" customWidth="1"/>
    <col min="4" max="4" width="22.109375" customWidth="1"/>
  </cols>
  <sheetData>
    <row r="2" spans="2:4" x14ac:dyDescent="0.3">
      <c r="B2" s="1"/>
      <c r="C2" s="3" t="s">
        <v>0</v>
      </c>
      <c r="D2" s="3" t="s">
        <v>1</v>
      </c>
    </row>
    <row r="3" spans="2:4" ht="16.2" x14ac:dyDescent="0.3">
      <c r="B3" s="1" t="s">
        <v>2</v>
      </c>
      <c r="C3" s="1" t="s">
        <v>3</v>
      </c>
      <c r="D3" s="4" t="s">
        <v>4</v>
      </c>
    </row>
    <row r="4" spans="2:4" ht="43.2" x14ac:dyDescent="0.3">
      <c r="B4" s="1" t="s">
        <v>5</v>
      </c>
      <c r="C4" s="2" t="s">
        <v>6</v>
      </c>
      <c r="D4" s="4" t="s">
        <v>7</v>
      </c>
    </row>
    <row r="5" spans="2:4" ht="43.2" x14ac:dyDescent="0.3">
      <c r="B5" s="1" t="s">
        <v>8</v>
      </c>
      <c r="C5" s="2" t="s">
        <v>9</v>
      </c>
      <c r="D5" s="4" t="s">
        <v>10</v>
      </c>
    </row>
    <row r="6" spans="2:4" ht="43.2" x14ac:dyDescent="0.3">
      <c r="B6" s="1" t="s">
        <v>11</v>
      </c>
      <c r="C6" s="2" t="s">
        <v>9</v>
      </c>
      <c r="D6" s="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"/>
  <sheetViews>
    <sheetView topLeftCell="A52" zoomScale="91" zoomScaleNormal="91" workbookViewId="0">
      <selection activeCell="E74" sqref="E74"/>
    </sheetView>
  </sheetViews>
  <sheetFormatPr defaultRowHeight="14.4" x14ac:dyDescent="0.3"/>
  <cols>
    <col min="2" max="2" width="25.88671875" bestFit="1" customWidth="1"/>
    <col min="5" max="5" width="13.5546875" bestFit="1" customWidth="1"/>
    <col min="6" max="6" width="10.88671875" bestFit="1" customWidth="1"/>
  </cols>
  <sheetData>
    <row r="1" spans="2:10" x14ac:dyDescent="0.3">
      <c r="B1" t="s">
        <v>13</v>
      </c>
      <c r="E1" t="s">
        <v>27</v>
      </c>
      <c r="F1" t="s">
        <v>34</v>
      </c>
      <c r="H1" t="s">
        <v>35</v>
      </c>
    </row>
    <row r="2" spans="2:10" x14ac:dyDescent="0.3">
      <c r="B2" s="7">
        <v>79</v>
      </c>
      <c r="E2" s="5" t="s">
        <v>28</v>
      </c>
      <c r="F2">
        <v>59</v>
      </c>
      <c r="G2">
        <f t="array" ref="G2:G6">FREQUENCY(B2:B24,F2:F6)</f>
        <v>6</v>
      </c>
      <c r="H2" s="6" cm="1">
        <f t="array" ref="H2:H7">FREQUENCY(B2:B24,F2:F6)*100/23</f>
        <v>26.086956521739129</v>
      </c>
    </row>
    <row r="3" spans="2:10" x14ac:dyDescent="0.3">
      <c r="B3" s="7">
        <v>89</v>
      </c>
      <c r="E3" s="5" t="s">
        <v>30</v>
      </c>
      <c r="F3">
        <v>69</v>
      </c>
      <c r="G3">
        <v>5</v>
      </c>
      <c r="H3" s="6">
        <v>21.739130434782609</v>
      </c>
    </row>
    <row r="4" spans="2:10" x14ac:dyDescent="0.3">
      <c r="B4" s="7">
        <v>25</v>
      </c>
      <c r="E4" s="5" t="s">
        <v>31</v>
      </c>
      <c r="F4">
        <v>79</v>
      </c>
      <c r="G4">
        <v>3</v>
      </c>
      <c r="H4" s="6">
        <v>13.043478260869565</v>
      </c>
    </row>
    <row r="5" spans="2:10" x14ac:dyDescent="0.3">
      <c r="B5" s="7">
        <v>35</v>
      </c>
      <c r="E5" s="5" t="s">
        <v>32</v>
      </c>
      <c r="F5">
        <v>89</v>
      </c>
      <c r="G5">
        <v>7</v>
      </c>
      <c r="H5" s="6">
        <v>30.434782608695652</v>
      </c>
    </row>
    <row r="6" spans="2:10" x14ac:dyDescent="0.3">
      <c r="B6" s="7">
        <v>46</v>
      </c>
      <c r="E6" s="5" t="s">
        <v>33</v>
      </c>
      <c r="F6">
        <v>100</v>
      </c>
      <c r="G6">
        <v>2</v>
      </c>
      <c r="H6" s="6">
        <v>8.695652173913043</v>
      </c>
    </row>
    <row r="7" spans="2:10" x14ac:dyDescent="0.3">
      <c r="B7" s="7">
        <v>67</v>
      </c>
      <c r="H7">
        <v>0</v>
      </c>
    </row>
    <row r="8" spans="2:10" x14ac:dyDescent="0.3">
      <c r="B8" s="7">
        <v>68</v>
      </c>
    </row>
    <row r="9" spans="2:10" x14ac:dyDescent="0.3">
      <c r="B9" s="7">
        <v>13</v>
      </c>
    </row>
    <row r="10" spans="2:10" x14ac:dyDescent="0.3">
      <c r="B10" s="7">
        <v>88</v>
      </c>
    </row>
    <row r="11" spans="2:10" x14ac:dyDescent="0.3">
      <c r="B11" s="7">
        <v>99</v>
      </c>
    </row>
    <row r="12" spans="2:10" x14ac:dyDescent="0.3">
      <c r="B12" s="7">
        <v>100</v>
      </c>
    </row>
    <row r="13" spans="2:10" x14ac:dyDescent="0.3">
      <c r="B13" s="7">
        <v>85</v>
      </c>
    </row>
    <row r="14" spans="2:10" x14ac:dyDescent="0.3">
      <c r="B14" s="7">
        <v>84</v>
      </c>
      <c r="E14" t="s">
        <v>22</v>
      </c>
    </row>
    <row r="15" spans="2:10" x14ac:dyDescent="0.3">
      <c r="B15" s="7">
        <v>87</v>
      </c>
    </row>
    <row r="16" spans="2:10" x14ac:dyDescent="0.3">
      <c r="B16" s="7">
        <v>55</v>
      </c>
      <c r="E16" t="s">
        <v>23</v>
      </c>
      <c r="J16" t="s">
        <v>24</v>
      </c>
    </row>
    <row r="17" spans="1:8" x14ac:dyDescent="0.3">
      <c r="B17" s="7">
        <v>63</v>
      </c>
    </row>
    <row r="18" spans="1:8" x14ac:dyDescent="0.3">
      <c r="B18" s="7">
        <v>52</v>
      </c>
    </row>
    <row r="19" spans="1:8" x14ac:dyDescent="0.3">
      <c r="B19" s="7">
        <v>73</v>
      </c>
      <c r="E19" t="s">
        <v>25</v>
      </c>
    </row>
    <row r="20" spans="1:8" x14ac:dyDescent="0.3">
      <c r="B20" s="7">
        <v>77</v>
      </c>
      <c r="E20" t="s">
        <v>26</v>
      </c>
    </row>
    <row r="21" spans="1:8" x14ac:dyDescent="0.3">
      <c r="B21" s="7">
        <v>89</v>
      </c>
    </row>
    <row r="22" spans="1:8" x14ac:dyDescent="0.3">
      <c r="B22" s="7">
        <v>63</v>
      </c>
      <c r="E22" t="s">
        <v>36</v>
      </c>
      <c r="F22">
        <v>67</v>
      </c>
      <c r="G22">
        <v>10</v>
      </c>
      <c r="H22">
        <v>43.478299999999997</v>
      </c>
    </row>
    <row r="23" spans="1:8" x14ac:dyDescent="0.3">
      <c r="B23" s="7">
        <v>60</v>
      </c>
      <c r="E23" t="s">
        <v>37</v>
      </c>
      <c r="F23">
        <v>100</v>
      </c>
      <c r="G23">
        <v>13</v>
      </c>
      <c r="H23">
        <v>56.521700000000003</v>
      </c>
    </row>
    <row r="24" spans="1:8" x14ac:dyDescent="0.3">
      <c r="B24" s="7">
        <v>89</v>
      </c>
    </row>
    <row r="26" spans="1:8" x14ac:dyDescent="0.3">
      <c r="A26" t="s">
        <v>14</v>
      </c>
      <c r="B26" s="6">
        <f>AVERAGE(B2:B24)</f>
        <v>68.956521739130437</v>
      </c>
    </row>
    <row r="27" spans="1:8" x14ac:dyDescent="0.3">
      <c r="A27" t="s">
        <v>15</v>
      </c>
      <c r="B27" s="6">
        <f>STDEV(B2:B24)</f>
        <v>23.166351501633429</v>
      </c>
    </row>
    <row r="28" spans="1:8" x14ac:dyDescent="0.3">
      <c r="A28" t="s">
        <v>16</v>
      </c>
      <c r="B28" s="6">
        <f>MIN(B2:B24)</f>
        <v>13</v>
      </c>
    </row>
    <row r="29" spans="1:8" x14ac:dyDescent="0.3">
      <c r="A29" t="s">
        <v>17</v>
      </c>
      <c r="B29" s="6">
        <f>MAX(B2:B24)</f>
        <v>100</v>
      </c>
    </row>
    <row r="30" spans="1:8" x14ac:dyDescent="0.3">
      <c r="A30" t="s">
        <v>18</v>
      </c>
      <c r="B30" s="6">
        <f>MEDIAN(B2:B24)</f>
        <v>73</v>
      </c>
    </row>
    <row r="31" spans="1:8" x14ac:dyDescent="0.3">
      <c r="A31" t="s">
        <v>19</v>
      </c>
      <c r="B31">
        <f>MODE(B2:B24)</f>
        <v>89</v>
      </c>
    </row>
    <row r="33" spans="1:2" x14ac:dyDescent="0.3">
      <c r="A33" t="s">
        <v>29</v>
      </c>
      <c r="B33">
        <f>COUNT(B2:B24)</f>
        <v>23</v>
      </c>
    </row>
    <row r="39" spans="1:2" x14ac:dyDescent="0.3">
      <c r="B39" t="s">
        <v>13</v>
      </c>
    </row>
    <row r="40" spans="1:2" x14ac:dyDescent="0.3">
      <c r="B40" s="7">
        <v>79</v>
      </c>
    </row>
    <row r="41" spans="1:2" x14ac:dyDescent="0.3">
      <c r="B41" s="7">
        <v>89</v>
      </c>
    </row>
    <row r="42" spans="1:2" x14ac:dyDescent="0.3">
      <c r="B42" s="7">
        <v>25</v>
      </c>
    </row>
    <row r="43" spans="1:2" x14ac:dyDescent="0.3">
      <c r="B43" s="7">
        <v>35</v>
      </c>
    </row>
    <row r="44" spans="1:2" x14ac:dyDescent="0.3">
      <c r="B44" s="7">
        <v>46</v>
      </c>
    </row>
    <row r="45" spans="1:2" x14ac:dyDescent="0.3">
      <c r="B45" s="7">
        <v>67</v>
      </c>
    </row>
    <row r="46" spans="1:2" x14ac:dyDescent="0.3">
      <c r="B46" s="7">
        <v>68</v>
      </c>
    </row>
    <row r="47" spans="1:2" x14ac:dyDescent="0.3">
      <c r="B47" s="7">
        <v>13</v>
      </c>
    </row>
    <row r="48" spans="1:2" x14ac:dyDescent="0.3">
      <c r="B48" s="7">
        <v>88</v>
      </c>
    </row>
    <row r="49" spans="2:2" x14ac:dyDescent="0.3">
      <c r="B49" s="7">
        <v>99</v>
      </c>
    </row>
    <row r="50" spans="2:2" x14ac:dyDescent="0.3">
      <c r="B50" s="7">
        <v>100</v>
      </c>
    </row>
    <row r="51" spans="2:2" x14ac:dyDescent="0.3">
      <c r="B51" s="7">
        <v>85</v>
      </c>
    </row>
    <row r="52" spans="2:2" x14ac:dyDescent="0.3">
      <c r="B52" s="7">
        <v>84</v>
      </c>
    </row>
    <row r="53" spans="2:2" x14ac:dyDescent="0.3">
      <c r="B53" s="7">
        <v>87</v>
      </c>
    </row>
    <row r="54" spans="2:2" x14ac:dyDescent="0.3">
      <c r="B54" s="7">
        <v>55</v>
      </c>
    </row>
    <row r="55" spans="2:2" x14ac:dyDescent="0.3">
      <c r="B55" s="7">
        <v>63</v>
      </c>
    </row>
    <row r="56" spans="2:2" x14ac:dyDescent="0.3">
      <c r="B56" s="7">
        <v>52</v>
      </c>
    </row>
    <row r="57" spans="2:2" x14ac:dyDescent="0.3">
      <c r="B57" s="7">
        <v>73</v>
      </c>
    </row>
    <row r="58" spans="2:2" x14ac:dyDescent="0.3">
      <c r="B58" s="7">
        <v>77</v>
      </c>
    </row>
    <row r="59" spans="2:2" x14ac:dyDescent="0.3">
      <c r="B59" s="7">
        <v>89</v>
      </c>
    </row>
    <row r="60" spans="2:2" x14ac:dyDescent="0.3">
      <c r="B60" s="7">
        <v>63</v>
      </c>
    </row>
    <row r="61" spans="2:2" x14ac:dyDescent="0.3">
      <c r="B61" s="7">
        <v>60</v>
      </c>
    </row>
    <row r="62" spans="2:2" x14ac:dyDescent="0.3">
      <c r="B62" s="7">
        <v>89</v>
      </c>
    </row>
    <row r="65" spans="1:8" x14ac:dyDescent="0.3">
      <c r="A65" t="s">
        <v>102</v>
      </c>
      <c r="B65" s="6">
        <f>AVERAGE(B40:B62)</f>
        <v>68.956521739130437</v>
      </c>
      <c r="E65" t="s">
        <v>126</v>
      </c>
      <c r="F65" t="s">
        <v>127</v>
      </c>
      <c r="G65" t="s">
        <v>39</v>
      </c>
      <c r="H65" t="s">
        <v>35</v>
      </c>
    </row>
    <row r="66" spans="1:8" x14ac:dyDescent="0.3">
      <c r="A66" t="s">
        <v>103</v>
      </c>
      <c r="B66" s="6">
        <f>STDEV(B40:B62)</f>
        <v>23.166351501633429</v>
      </c>
      <c r="E66" s="5" t="s">
        <v>28</v>
      </c>
      <c r="F66">
        <v>59</v>
      </c>
      <c r="G66">
        <f t="array" ref="G66:G70">FREQUENCY(B40:B62,F66:F70)</f>
        <v>6</v>
      </c>
      <c r="H66" s="6">
        <f t="array" ref="H66:H70">FREQUENCY(B40:B62,F66:F70)*100/23</f>
        <v>26.086956521739129</v>
      </c>
    </row>
    <row r="67" spans="1:8" x14ac:dyDescent="0.3">
      <c r="A67" t="s">
        <v>104</v>
      </c>
      <c r="B67" s="6">
        <f>MIN(B40:B62)</f>
        <v>13</v>
      </c>
      <c r="E67" s="5" t="s">
        <v>30</v>
      </c>
      <c r="F67">
        <v>69</v>
      </c>
      <c r="G67">
        <v>5</v>
      </c>
      <c r="H67" s="6">
        <v>21.739130434782609</v>
      </c>
    </row>
    <row r="68" spans="1:8" x14ac:dyDescent="0.3">
      <c r="A68" t="s">
        <v>105</v>
      </c>
      <c r="B68" s="6">
        <f>MAX(B40:B62)</f>
        <v>100</v>
      </c>
      <c r="E68" s="5" t="s">
        <v>31</v>
      </c>
      <c r="F68">
        <v>79</v>
      </c>
      <c r="G68">
        <v>3</v>
      </c>
      <c r="H68" s="6">
        <v>13.043478260869565</v>
      </c>
    </row>
    <row r="69" spans="1:8" x14ac:dyDescent="0.3">
      <c r="A69" t="s">
        <v>106</v>
      </c>
      <c r="B69" s="6">
        <f>MEDIAN(B40:B62)</f>
        <v>73</v>
      </c>
      <c r="E69" s="5" t="s">
        <v>32</v>
      </c>
      <c r="F69">
        <v>89</v>
      </c>
      <c r="G69">
        <v>7</v>
      </c>
      <c r="H69" s="6">
        <v>30.434782608695652</v>
      </c>
    </row>
    <row r="70" spans="1:8" x14ac:dyDescent="0.3">
      <c r="A70" t="s">
        <v>107</v>
      </c>
      <c r="B70" s="6">
        <f>MODE(B40:B62)</f>
        <v>89</v>
      </c>
      <c r="E70" s="5" t="s">
        <v>33</v>
      </c>
      <c r="F70">
        <v>100</v>
      </c>
      <c r="G70">
        <v>2</v>
      </c>
      <c r="H70" s="6">
        <v>8.695652173913043</v>
      </c>
    </row>
    <row r="72" spans="1:8" x14ac:dyDescent="0.3">
      <c r="A72" t="s">
        <v>108</v>
      </c>
      <c r="B72">
        <f>COUNT(B40:B62)</f>
        <v>23</v>
      </c>
    </row>
    <row r="73" spans="1:8" x14ac:dyDescent="0.3">
      <c r="E73" s="5" t="s">
        <v>128</v>
      </c>
    </row>
    <row r="74" spans="1:8" x14ac:dyDescent="0.3">
      <c r="E74" s="5" t="s">
        <v>129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topLeftCell="A31" workbookViewId="0">
      <selection activeCell="E37" sqref="E37"/>
    </sheetView>
  </sheetViews>
  <sheetFormatPr defaultRowHeight="14.4" x14ac:dyDescent="0.3"/>
  <cols>
    <col min="5" max="5" width="11.5546875" bestFit="1" customWidth="1"/>
  </cols>
  <sheetData>
    <row r="1" spans="2:7" x14ac:dyDescent="0.3">
      <c r="B1" t="s">
        <v>20</v>
      </c>
      <c r="E1" t="s">
        <v>38</v>
      </c>
      <c r="F1" t="s">
        <v>39</v>
      </c>
      <c r="G1" t="s">
        <v>35</v>
      </c>
    </row>
    <row r="2" spans="2:7" x14ac:dyDescent="0.3">
      <c r="B2">
        <v>1</v>
      </c>
      <c r="E2">
        <v>1</v>
      </c>
      <c r="F2" cm="1">
        <f t="array" ref="F2:F4">FREQUENCY(B2:B20,E2:E3)</f>
        <v>11</v>
      </c>
      <c r="G2" s="6">
        <f t="array" ref="G2:G3">FREQUENCY(B2:B20,E2:E3)*100/19</f>
        <v>57.89473684210526</v>
      </c>
    </row>
    <row r="3" spans="2:7" x14ac:dyDescent="0.3">
      <c r="B3">
        <v>1</v>
      </c>
      <c r="E3">
        <v>2</v>
      </c>
      <c r="F3">
        <v>8</v>
      </c>
      <c r="G3" s="6">
        <v>42.10526315789474</v>
      </c>
    </row>
    <row r="4" spans="2:7" x14ac:dyDescent="0.3">
      <c r="B4">
        <v>2</v>
      </c>
      <c r="F4">
        <v>0</v>
      </c>
    </row>
    <row r="5" spans="2:7" x14ac:dyDescent="0.3">
      <c r="B5">
        <v>2</v>
      </c>
    </row>
    <row r="6" spans="2:7" x14ac:dyDescent="0.3">
      <c r="B6">
        <v>2</v>
      </c>
      <c r="E6" t="s">
        <v>38</v>
      </c>
      <c r="F6" t="s">
        <v>39</v>
      </c>
      <c r="G6" t="s">
        <v>35</v>
      </c>
    </row>
    <row r="7" spans="2:7" x14ac:dyDescent="0.3">
      <c r="B7">
        <v>1</v>
      </c>
      <c r="E7">
        <v>1</v>
      </c>
      <c r="F7" cm="1">
        <f t="array" ref="F7:F9">FREQUENCY(B2:B20,E7:E8)</f>
        <v>11</v>
      </c>
      <c r="G7">
        <f t="array" ref="G7:G8">FREQUENCY(B2:B20,E7:E8)*100/19</f>
        <v>57.89473684210526</v>
      </c>
    </row>
    <row r="8" spans="2:7" x14ac:dyDescent="0.3">
      <c r="B8">
        <v>1</v>
      </c>
      <c r="E8">
        <v>2</v>
      </c>
      <c r="F8">
        <v>8</v>
      </c>
      <c r="G8">
        <v>42.10526315789474</v>
      </c>
    </row>
    <row r="9" spans="2:7" x14ac:dyDescent="0.3">
      <c r="B9">
        <v>1</v>
      </c>
      <c r="F9">
        <v>0</v>
      </c>
    </row>
    <row r="10" spans="2:7" x14ac:dyDescent="0.3">
      <c r="B10">
        <v>1</v>
      </c>
    </row>
    <row r="11" spans="2:7" x14ac:dyDescent="0.3">
      <c r="B11">
        <v>2</v>
      </c>
    </row>
    <row r="12" spans="2:7" x14ac:dyDescent="0.3">
      <c r="B12">
        <v>2</v>
      </c>
    </row>
    <row r="13" spans="2:7" x14ac:dyDescent="0.3">
      <c r="B13">
        <v>2</v>
      </c>
    </row>
    <row r="14" spans="2:7" x14ac:dyDescent="0.3">
      <c r="B14">
        <v>1</v>
      </c>
    </row>
    <row r="15" spans="2:7" x14ac:dyDescent="0.3">
      <c r="B15">
        <v>1</v>
      </c>
    </row>
    <row r="16" spans="2:7" x14ac:dyDescent="0.3">
      <c r="B16">
        <v>1</v>
      </c>
    </row>
    <row r="17" spans="1:2" x14ac:dyDescent="0.3">
      <c r="B17">
        <v>2</v>
      </c>
    </row>
    <row r="18" spans="1:2" x14ac:dyDescent="0.3">
      <c r="B18">
        <v>1</v>
      </c>
    </row>
    <row r="19" spans="1:2" x14ac:dyDescent="0.3">
      <c r="B19">
        <v>1</v>
      </c>
    </row>
    <row r="20" spans="1:2" x14ac:dyDescent="0.3">
      <c r="B20">
        <v>2</v>
      </c>
    </row>
    <row r="22" spans="1:2" x14ac:dyDescent="0.3">
      <c r="A22" t="s">
        <v>102</v>
      </c>
      <c r="B22">
        <f>AVERAGE(B2:B20)</f>
        <v>1.4210526315789473</v>
      </c>
    </row>
    <row r="23" spans="1:2" x14ac:dyDescent="0.3">
      <c r="A23" t="s">
        <v>103</v>
      </c>
      <c r="B23">
        <f>STDEV(B2:B20)</f>
        <v>0.50725727350178795</v>
      </c>
    </row>
    <row r="24" spans="1:2" x14ac:dyDescent="0.3">
      <c r="A24" t="s">
        <v>104</v>
      </c>
      <c r="B24">
        <f>MIN(B2:B21)</f>
        <v>1</v>
      </c>
    </row>
    <row r="25" spans="1:2" x14ac:dyDescent="0.3">
      <c r="A25" t="s">
        <v>105</v>
      </c>
      <c r="B25">
        <f>MAX(B2:B20)</f>
        <v>2</v>
      </c>
    </row>
    <row r="26" spans="1:2" x14ac:dyDescent="0.3">
      <c r="A26" t="s">
        <v>106</v>
      </c>
      <c r="B26">
        <f>MEDIAN(B2:B20)</f>
        <v>1</v>
      </c>
    </row>
    <row r="27" spans="1:2" x14ac:dyDescent="0.3">
      <c r="A27" t="s">
        <v>107</v>
      </c>
      <c r="B27">
        <f>MODE(B2:B20)</f>
        <v>1</v>
      </c>
    </row>
    <row r="29" spans="1:2" x14ac:dyDescent="0.3">
      <c r="A29" t="s">
        <v>108</v>
      </c>
      <c r="B29">
        <f>COUNT(B2:B20)</f>
        <v>19</v>
      </c>
    </row>
    <row r="32" spans="1:2" x14ac:dyDescent="0.3">
      <c r="B32" t="s">
        <v>20</v>
      </c>
    </row>
    <row r="33" spans="2:7" x14ac:dyDescent="0.3">
      <c r="B33">
        <v>1</v>
      </c>
      <c r="E33" t="s">
        <v>38</v>
      </c>
      <c r="F33" t="s">
        <v>39</v>
      </c>
      <c r="G33" t="s">
        <v>35</v>
      </c>
    </row>
    <row r="34" spans="2:7" x14ac:dyDescent="0.3">
      <c r="B34">
        <v>1</v>
      </c>
      <c r="E34">
        <v>1</v>
      </c>
      <c r="F34">
        <f t="array" ref="F34:F35">FREQUENCY(B33:B51,E34:E35)</f>
        <v>11</v>
      </c>
      <c r="G34" s="6">
        <f t="array" ref="G34:G35">FREQUENCY(B33:B51,E34:E35)*100/19</f>
        <v>57.89473684210526</v>
      </c>
    </row>
    <row r="35" spans="2:7" x14ac:dyDescent="0.3">
      <c r="B35">
        <v>2</v>
      </c>
      <c r="E35">
        <v>2</v>
      </c>
      <c r="F35">
        <v>8</v>
      </c>
      <c r="G35" s="6">
        <v>42.10526315789474</v>
      </c>
    </row>
    <row r="36" spans="2:7" x14ac:dyDescent="0.3">
      <c r="B36">
        <v>2</v>
      </c>
    </row>
    <row r="37" spans="2:7" x14ac:dyDescent="0.3">
      <c r="B37">
        <v>2</v>
      </c>
    </row>
    <row r="38" spans="2:7" x14ac:dyDescent="0.3">
      <c r="B38">
        <v>1</v>
      </c>
    </row>
    <row r="39" spans="2:7" x14ac:dyDescent="0.3">
      <c r="B39">
        <v>1</v>
      </c>
    </row>
    <row r="40" spans="2:7" x14ac:dyDescent="0.3">
      <c r="B40">
        <v>1</v>
      </c>
    </row>
    <row r="41" spans="2:7" x14ac:dyDescent="0.3">
      <c r="B41">
        <v>1</v>
      </c>
    </row>
    <row r="42" spans="2:7" x14ac:dyDescent="0.3">
      <c r="B42">
        <v>2</v>
      </c>
    </row>
    <row r="43" spans="2:7" x14ac:dyDescent="0.3">
      <c r="B43">
        <v>2</v>
      </c>
    </row>
    <row r="44" spans="2:7" x14ac:dyDescent="0.3">
      <c r="B44">
        <v>2</v>
      </c>
    </row>
    <row r="45" spans="2:7" x14ac:dyDescent="0.3">
      <c r="B45">
        <v>1</v>
      </c>
    </row>
    <row r="46" spans="2:7" x14ac:dyDescent="0.3">
      <c r="B46">
        <v>1</v>
      </c>
    </row>
    <row r="47" spans="2:7" x14ac:dyDescent="0.3">
      <c r="B47">
        <v>1</v>
      </c>
    </row>
    <row r="48" spans="2:7" x14ac:dyDescent="0.3">
      <c r="B48">
        <v>2</v>
      </c>
    </row>
    <row r="49" spans="1:2" x14ac:dyDescent="0.3">
      <c r="B49">
        <v>1</v>
      </c>
    </row>
    <row r="50" spans="1:2" x14ac:dyDescent="0.3">
      <c r="B50">
        <v>1</v>
      </c>
    </row>
    <row r="51" spans="1:2" x14ac:dyDescent="0.3">
      <c r="B51">
        <v>2</v>
      </c>
    </row>
    <row r="53" spans="1:2" x14ac:dyDescent="0.3">
      <c r="A53" t="s">
        <v>102</v>
      </c>
      <c r="B53">
        <f>AVERAGE(B33:B51)</f>
        <v>1.4210526315789473</v>
      </c>
    </row>
    <row r="54" spans="1:2" x14ac:dyDescent="0.3">
      <c r="A54" t="s">
        <v>103</v>
      </c>
      <c r="B54">
        <f>STDEV(B33:B51)</f>
        <v>0.50725727350178795</v>
      </c>
    </row>
    <row r="55" spans="1:2" x14ac:dyDescent="0.3">
      <c r="A55" t="s">
        <v>104</v>
      </c>
      <c r="B55">
        <f>MIN(B33:B51)</f>
        <v>1</v>
      </c>
    </row>
    <row r="56" spans="1:2" x14ac:dyDescent="0.3">
      <c r="A56" t="s">
        <v>105</v>
      </c>
      <c r="B56">
        <f>MAX(B33:B51)</f>
        <v>2</v>
      </c>
    </row>
    <row r="57" spans="1:2" x14ac:dyDescent="0.3">
      <c r="A57" t="s">
        <v>106</v>
      </c>
      <c r="B57">
        <f>MEDIAN(B33:B51)</f>
        <v>1</v>
      </c>
    </row>
    <row r="58" spans="1:2" x14ac:dyDescent="0.3">
      <c r="A58" t="s">
        <v>107</v>
      </c>
      <c r="B58">
        <f>MODE(B33:B51)</f>
        <v>1</v>
      </c>
    </row>
    <row r="60" spans="1:2" x14ac:dyDescent="0.3">
      <c r="A60" t="s">
        <v>108</v>
      </c>
      <c r="B60">
        <f>COUNT(B33:B51)</f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8"/>
  <sheetViews>
    <sheetView topLeftCell="A4" workbookViewId="0">
      <selection activeCell="K40" sqref="K40"/>
    </sheetView>
  </sheetViews>
  <sheetFormatPr defaultRowHeight="14.4" x14ac:dyDescent="0.3"/>
  <cols>
    <col min="2" max="2" width="15.5546875" bestFit="1" customWidth="1"/>
    <col min="5" max="5" width="12.44140625" customWidth="1"/>
  </cols>
  <sheetData>
    <row r="1" spans="2:15" x14ac:dyDescent="0.3">
      <c r="B1" t="s">
        <v>21</v>
      </c>
      <c r="E1" t="s">
        <v>38</v>
      </c>
      <c r="F1" t="s">
        <v>39</v>
      </c>
      <c r="G1" t="s">
        <v>35</v>
      </c>
      <c r="J1" t="s">
        <v>21</v>
      </c>
      <c r="M1" t="s">
        <v>38</v>
      </c>
      <c r="N1" t="s">
        <v>39</v>
      </c>
      <c r="O1" t="s">
        <v>35</v>
      </c>
    </row>
    <row r="2" spans="2:15" x14ac:dyDescent="0.3">
      <c r="B2">
        <v>4</v>
      </c>
      <c r="E2">
        <v>1</v>
      </c>
      <c r="F2" cm="1">
        <f t="array" ref="F2:F6">FREQUENCY(B2:B25,E2:E5)</f>
        <v>6</v>
      </c>
      <c r="G2">
        <f t="array" ref="G2:G5">FREQUENCY(B2:B25,E2:E5)*100/24</f>
        <v>25</v>
      </c>
      <c r="H2" s="6"/>
      <c r="J2">
        <v>4</v>
      </c>
      <c r="M2">
        <v>1</v>
      </c>
      <c r="N2" cm="1">
        <f t="array" ref="N2:N6">FREQUENCY(J2:J25,M2:M5)</f>
        <v>6</v>
      </c>
      <c r="O2" cm="1">
        <f t="array" ref="O2:O6">FREQUENCY(J2:J25,M2:M5)*100/24</f>
        <v>25</v>
      </c>
    </row>
    <row r="3" spans="2:15" x14ac:dyDescent="0.3">
      <c r="B3">
        <v>4</v>
      </c>
      <c r="E3">
        <v>2</v>
      </c>
      <c r="F3">
        <v>5</v>
      </c>
      <c r="G3">
        <v>20.833333333333332</v>
      </c>
      <c r="H3" s="6"/>
      <c r="J3">
        <v>4</v>
      </c>
      <c r="M3">
        <v>2</v>
      </c>
      <c r="N3">
        <v>5</v>
      </c>
      <c r="O3">
        <v>20.833333333333332</v>
      </c>
    </row>
    <row r="4" spans="2:15" x14ac:dyDescent="0.3">
      <c r="B4">
        <v>3</v>
      </c>
      <c r="E4">
        <v>3</v>
      </c>
      <c r="F4">
        <v>7</v>
      </c>
      <c r="G4">
        <v>29.166666666666668</v>
      </c>
      <c r="H4" s="6"/>
      <c r="J4">
        <v>3</v>
      </c>
      <c r="M4">
        <v>3</v>
      </c>
      <c r="N4">
        <v>7</v>
      </c>
      <c r="O4">
        <v>29.166666666666668</v>
      </c>
    </row>
    <row r="5" spans="2:15" x14ac:dyDescent="0.3">
      <c r="B5">
        <v>2</v>
      </c>
      <c r="E5">
        <v>4</v>
      </c>
      <c r="F5">
        <v>6</v>
      </c>
      <c r="G5">
        <v>25</v>
      </c>
      <c r="H5" s="6"/>
      <c r="J5">
        <v>2</v>
      </c>
      <c r="M5">
        <v>4</v>
      </c>
      <c r="N5">
        <v>6</v>
      </c>
      <c r="O5">
        <v>25</v>
      </c>
    </row>
    <row r="6" spans="2:15" x14ac:dyDescent="0.3">
      <c r="B6">
        <v>2</v>
      </c>
      <c r="F6">
        <v>0</v>
      </c>
      <c r="J6">
        <v>2</v>
      </c>
      <c r="N6">
        <v>0</v>
      </c>
      <c r="O6">
        <v>0</v>
      </c>
    </row>
    <row r="7" spans="2:15" x14ac:dyDescent="0.3">
      <c r="B7">
        <v>4</v>
      </c>
      <c r="J7">
        <v>4</v>
      </c>
    </row>
    <row r="8" spans="2:15" x14ac:dyDescent="0.3">
      <c r="B8">
        <v>4</v>
      </c>
      <c r="J8">
        <v>4</v>
      </c>
    </row>
    <row r="9" spans="2:15" x14ac:dyDescent="0.3">
      <c r="B9">
        <v>4</v>
      </c>
      <c r="J9">
        <v>4</v>
      </c>
    </row>
    <row r="10" spans="2:15" x14ac:dyDescent="0.3">
      <c r="B10">
        <v>3</v>
      </c>
      <c r="J10">
        <v>3</v>
      </c>
    </row>
    <row r="11" spans="2:15" x14ac:dyDescent="0.3">
      <c r="B11">
        <v>3</v>
      </c>
      <c r="J11">
        <v>3</v>
      </c>
    </row>
    <row r="12" spans="2:15" x14ac:dyDescent="0.3">
      <c r="B12">
        <v>3</v>
      </c>
      <c r="J12">
        <v>3</v>
      </c>
    </row>
    <row r="13" spans="2:15" x14ac:dyDescent="0.3">
      <c r="B13">
        <v>1</v>
      </c>
      <c r="J13">
        <v>1</v>
      </c>
    </row>
    <row r="14" spans="2:15" x14ac:dyDescent="0.3">
      <c r="B14">
        <v>1</v>
      </c>
      <c r="J14">
        <v>1</v>
      </c>
    </row>
    <row r="15" spans="2:15" x14ac:dyDescent="0.3">
      <c r="B15">
        <v>1</v>
      </c>
      <c r="J15">
        <v>1</v>
      </c>
    </row>
    <row r="16" spans="2:15" x14ac:dyDescent="0.3">
      <c r="B16">
        <v>2</v>
      </c>
      <c r="J16">
        <v>2</v>
      </c>
    </row>
    <row r="17" spans="1:11" x14ac:dyDescent="0.3">
      <c r="B17">
        <v>2</v>
      </c>
      <c r="J17">
        <v>2</v>
      </c>
    </row>
    <row r="18" spans="1:11" x14ac:dyDescent="0.3">
      <c r="B18">
        <v>2</v>
      </c>
      <c r="J18">
        <v>2</v>
      </c>
    </row>
    <row r="19" spans="1:11" x14ac:dyDescent="0.3">
      <c r="B19">
        <v>3</v>
      </c>
      <c r="J19">
        <v>3</v>
      </c>
    </row>
    <row r="20" spans="1:11" x14ac:dyDescent="0.3">
      <c r="B20">
        <v>3</v>
      </c>
      <c r="J20">
        <v>3</v>
      </c>
    </row>
    <row r="21" spans="1:11" x14ac:dyDescent="0.3">
      <c r="B21">
        <v>3</v>
      </c>
      <c r="J21">
        <v>3</v>
      </c>
    </row>
    <row r="22" spans="1:11" x14ac:dyDescent="0.3">
      <c r="B22">
        <v>4</v>
      </c>
      <c r="J22">
        <v>4</v>
      </c>
    </row>
    <row r="23" spans="1:11" x14ac:dyDescent="0.3">
      <c r="B23">
        <v>1</v>
      </c>
      <c r="J23">
        <v>1</v>
      </c>
    </row>
    <row r="24" spans="1:11" x14ac:dyDescent="0.3">
      <c r="B24">
        <v>1</v>
      </c>
      <c r="J24">
        <v>1</v>
      </c>
    </row>
    <row r="25" spans="1:11" x14ac:dyDescent="0.3">
      <c r="B25">
        <v>1</v>
      </c>
      <c r="J25">
        <v>1</v>
      </c>
    </row>
    <row r="27" spans="1:11" x14ac:dyDescent="0.3">
      <c r="A27" t="s">
        <v>29</v>
      </c>
      <c r="B27">
        <f>COUNT(B2:B25)</f>
        <v>24</v>
      </c>
      <c r="J27" t="s">
        <v>102</v>
      </c>
      <c r="K27">
        <f>AVERAGE(J2:J25)</f>
        <v>2.5416666666666665</v>
      </c>
    </row>
    <row r="28" spans="1:11" x14ac:dyDescent="0.3">
      <c r="J28" t="s">
        <v>103</v>
      </c>
      <c r="K28">
        <f>STDEV(J2:J25)</f>
        <v>1.1412870944175519</v>
      </c>
    </row>
    <row r="29" spans="1:11" x14ac:dyDescent="0.3">
      <c r="J29" t="s">
        <v>109</v>
      </c>
      <c r="K29">
        <f>MIN(J2:J25)</f>
        <v>1</v>
      </c>
    </row>
    <row r="30" spans="1:11" x14ac:dyDescent="0.3">
      <c r="J30" t="s">
        <v>110</v>
      </c>
      <c r="K30">
        <f>MAX(J2:J25)</f>
        <v>4</v>
      </c>
    </row>
    <row r="31" spans="1:11" x14ac:dyDescent="0.3">
      <c r="J31" t="s">
        <v>106</v>
      </c>
      <c r="K31">
        <f>MEDIAN(J2:J25)</f>
        <v>3</v>
      </c>
    </row>
    <row r="32" spans="1:11" x14ac:dyDescent="0.3">
      <c r="J32" t="s">
        <v>107</v>
      </c>
      <c r="K32">
        <f>MODE(J2:J25)</f>
        <v>3</v>
      </c>
    </row>
    <row r="33" spans="2:11" x14ac:dyDescent="0.3">
      <c r="J33" t="s">
        <v>108</v>
      </c>
      <c r="K33">
        <f>COUNT(J2:J25)</f>
        <v>24</v>
      </c>
    </row>
    <row r="36" spans="2:11" x14ac:dyDescent="0.3">
      <c r="B36" t="s">
        <v>21</v>
      </c>
    </row>
    <row r="37" spans="2:11" x14ac:dyDescent="0.3">
      <c r="B37">
        <v>4</v>
      </c>
      <c r="E37" t="s">
        <v>38</v>
      </c>
      <c r="F37" t="s">
        <v>39</v>
      </c>
      <c r="G37" t="s">
        <v>35</v>
      </c>
    </row>
    <row r="38" spans="2:11" x14ac:dyDescent="0.3">
      <c r="B38">
        <v>4</v>
      </c>
      <c r="E38">
        <v>1</v>
      </c>
      <c r="F38">
        <f t="array" ref="F38:F41">FREQUENCY(B37:B60,E38:E41)</f>
        <v>6</v>
      </c>
      <c r="G38" s="6">
        <f t="array" ref="G38:G41">FREQUENCY(B37:B60,E38:E41)*100/24</f>
        <v>25</v>
      </c>
    </row>
    <row r="39" spans="2:11" x14ac:dyDescent="0.3">
      <c r="B39">
        <v>3</v>
      </c>
      <c r="E39">
        <v>2</v>
      </c>
      <c r="F39">
        <v>5</v>
      </c>
      <c r="G39" s="6">
        <v>20.833333333333332</v>
      </c>
    </row>
    <row r="40" spans="2:11" x14ac:dyDescent="0.3">
      <c r="B40">
        <v>2</v>
      </c>
      <c r="E40">
        <v>3</v>
      </c>
      <c r="F40">
        <v>7</v>
      </c>
      <c r="G40" s="6">
        <v>29.166666666666668</v>
      </c>
    </row>
    <row r="41" spans="2:11" x14ac:dyDescent="0.3">
      <c r="B41">
        <v>2</v>
      </c>
      <c r="E41">
        <v>4</v>
      </c>
      <c r="F41">
        <v>6</v>
      </c>
      <c r="G41" s="6">
        <v>25</v>
      </c>
    </row>
    <row r="42" spans="2:11" x14ac:dyDescent="0.3">
      <c r="B42">
        <v>4</v>
      </c>
    </row>
    <row r="43" spans="2:11" x14ac:dyDescent="0.3">
      <c r="B43">
        <v>4</v>
      </c>
    </row>
    <row r="44" spans="2:11" x14ac:dyDescent="0.3">
      <c r="B44">
        <v>4</v>
      </c>
    </row>
    <row r="45" spans="2:11" x14ac:dyDescent="0.3">
      <c r="B45">
        <v>3</v>
      </c>
    </row>
    <row r="46" spans="2:11" x14ac:dyDescent="0.3">
      <c r="B46">
        <v>3</v>
      </c>
    </row>
    <row r="47" spans="2:11" x14ac:dyDescent="0.3">
      <c r="B47">
        <v>3</v>
      </c>
    </row>
    <row r="48" spans="2:11" x14ac:dyDescent="0.3">
      <c r="B48">
        <v>1</v>
      </c>
    </row>
    <row r="49" spans="1:2" x14ac:dyDescent="0.3">
      <c r="B49">
        <v>1</v>
      </c>
    </row>
    <row r="50" spans="1:2" x14ac:dyDescent="0.3">
      <c r="B50">
        <v>1</v>
      </c>
    </row>
    <row r="51" spans="1:2" x14ac:dyDescent="0.3">
      <c r="B51">
        <v>2</v>
      </c>
    </row>
    <row r="52" spans="1:2" x14ac:dyDescent="0.3">
      <c r="B52">
        <v>2</v>
      </c>
    </row>
    <row r="53" spans="1:2" x14ac:dyDescent="0.3">
      <c r="B53">
        <v>2</v>
      </c>
    </row>
    <row r="54" spans="1:2" x14ac:dyDescent="0.3">
      <c r="B54">
        <v>3</v>
      </c>
    </row>
    <row r="55" spans="1:2" x14ac:dyDescent="0.3">
      <c r="B55">
        <v>3</v>
      </c>
    </row>
    <row r="56" spans="1:2" x14ac:dyDescent="0.3">
      <c r="B56">
        <v>3</v>
      </c>
    </row>
    <row r="57" spans="1:2" x14ac:dyDescent="0.3">
      <c r="B57">
        <v>4</v>
      </c>
    </row>
    <row r="58" spans="1:2" x14ac:dyDescent="0.3">
      <c r="B58">
        <v>1</v>
      </c>
    </row>
    <row r="59" spans="1:2" x14ac:dyDescent="0.3">
      <c r="B59">
        <v>1</v>
      </c>
    </row>
    <row r="60" spans="1:2" x14ac:dyDescent="0.3">
      <c r="B60">
        <v>1</v>
      </c>
    </row>
    <row r="62" spans="1:2" x14ac:dyDescent="0.3">
      <c r="A62" t="s">
        <v>102</v>
      </c>
      <c r="B62">
        <f>AVERAGE(B37:B60)</f>
        <v>2.5416666666666665</v>
      </c>
    </row>
    <row r="63" spans="1:2" x14ac:dyDescent="0.3">
      <c r="A63" t="s">
        <v>103</v>
      </c>
      <c r="B63">
        <f>STDEV(B37:B60)</f>
        <v>1.1412870944175519</v>
      </c>
    </row>
    <row r="64" spans="1:2" x14ac:dyDescent="0.3">
      <c r="A64" t="s">
        <v>104</v>
      </c>
      <c r="B64">
        <f>MIN(B37:B60)</f>
        <v>1</v>
      </c>
    </row>
    <row r="65" spans="1:2" x14ac:dyDescent="0.3">
      <c r="A65" t="s">
        <v>105</v>
      </c>
      <c r="B65">
        <f>MAX(B37:B60)</f>
        <v>4</v>
      </c>
    </row>
    <row r="66" spans="1:2" x14ac:dyDescent="0.3">
      <c r="A66" t="s">
        <v>106</v>
      </c>
      <c r="B66">
        <f>MEDIAN(B37:B60)</f>
        <v>3</v>
      </c>
    </row>
    <row r="67" spans="1:2" x14ac:dyDescent="0.3">
      <c r="A67" t="s">
        <v>107</v>
      </c>
      <c r="B67">
        <f>MODE(B37:B60)</f>
        <v>3</v>
      </c>
    </row>
    <row r="68" spans="1:2" x14ac:dyDescent="0.3">
      <c r="A68" t="s">
        <v>108</v>
      </c>
      <c r="B68">
        <f>COUNT(B37:B60)</f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6AF0-A528-4F2C-9E7D-8D56C26400B5}">
  <dimension ref="A12:C74"/>
  <sheetViews>
    <sheetView topLeftCell="A49" workbookViewId="0">
      <selection activeCell="F77" sqref="F77"/>
    </sheetView>
  </sheetViews>
  <sheetFormatPr defaultRowHeight="14.4" x14ac:dyDescent="0.3"/>
  <cols>
    <col min="1" max="1" width="16.44140625" customWidth="1"/>
    <col min="2" max="2" width="23.44140625" customWidth="1"/>
    <col min="3" max="3" width="23.21875" customWidth="1"/>
  </cols>
  <sheetData>
    <row r="12" spans="1:3" x14ac:dyDescent="0.3">
      <c r="B12" t="s">
        <v>40</v>
      </c>
      <c r="C12" t="s">
        <v>41</v>
      </c>
    </row>
    <row r="13" spans="1:3" x14ac:dyDescent="0.3">
      <c r="A13" t="s">
        <v>42</v>
      </c>
      <c r="B13">
        <v>161</v>
      </c>
      <c r="C13">
        <v>234</v>
      </c>
    </row>
    <row r="14" spans="1:3" x14ac:dyDescent="0.3">
      <c r="A14" t="s">
        <v>43</v>
      </c>
      <c r="B14">
        <v>324</v>
      </c>
      <c r="C14">
        <v>198</v>
      </c>
    </row>
    <row r="16" spans="1:3" x14ac:dyDescent="0.3">
      <c r="A16" t="s">
        <v>44</v>
      </c>
      <c r="B16">
        <f>SUM(B13:B14)</f>
        <v>485</v>
      </c>
      <c r="C16">
        <f>SUM(C13:C14)</f>
        <v>432</v>
      </c>
    </row>
    <row r="18" spans="1:3" x14ac:dyDescent="0.3">
      <c r="A18" t="s">
        <v>45</v>
      </c>
      <c r="B18" s="8">
        <f>B14/B16</f>
        <v>0.66804123711340202</v>
      </c>
      <c r="C18" s="8">
        <f>C14/C16</f>
        <v>0.45833333333333331</v>
      </c>
    </row>
    <row r="19" spans="1:3" x14ac:dyDescent="0.3">
      <c r="A19" t="s">
        <v>46</v>
      </c>
      <c r="B19" s="6">
        <f>B18*(1-B18)/B16</f>
        <v>4.5724153119463379E-4</v>
      </c>
      <c r="C19" s="6">
        <f>C18*(1-C18)/C16</f>
        <v>5.7468492798353919E-4</v>
      </c>
    </row>
    <row r="20" spans="1:3" x14ac:dyDescent="0.3">
      <c r="A20" t="s">
        <v>47</v>
      </c>
      <c r="B20" s="6">
        <f>SQRT(B19)</f>
        <v>2.1383206756579655E-2</v>
      </c>
      <c r="C20" s="6">
        <f>SQRT(C19)</f>
        <v>2.3972587010657385E-2</v>
      </c>
    </row>
    <row r="21" spans="1:3" x14ac:dyDescent="0.3">
      <c r="A21" t="s">
        <v>51</v>
      </c>
      <c r="B21" s="6">
        <f>1.96*B20</f>
        <v>4.1911085242896121E-2</v>
      </c>
      <c r="C21" s="6">
        <f>1.96*C20</f>
        <v>4.6986270540888476E-2</v>
      </c>
    </row>
    <row r="22" spans="1:3" x14ac:dyDescent="0.3">
      <c r="A22" t="s">
        <v>48</v>
      </c>
      <c r="B22" s="8">
        <f>B18-B21</f>
        <v>0.62613015187050591</v>
      </c>
      <c r="C22" s="8">
        <f>C18-C21</f>
        <v>0.41134706279244482</v>
      </c>
    </row>
    <row r="23" spans="1:3" x14ac:dyDescent="0.3">
      <c r="A23" t="s">
        <v>49</v>
      </c>
      <c r="B23" s="8">
        <f>B18+B21</f>
        <v>0.70995232235629813</v>
      </c>
      <c r="C23" s="8">
        <f>C18+C21</f>
        <v>0.50531960387422181</v>
      </c>
    </row>
    <row r="25" spans="1:3" x14ac:dyDescent="0.3">
      <c r="A25" t="s">
        <v>50</v>
      </c>
      <c r="B25" s="8">
        <f>B13/B16</f>
        <v>0.33195876288659792</v>
      </c>
      <c r="C25" s="8">
        <f>C13/C16</f>
        <v>0.54166666666666663</v>
      </c>
    </row>
    <row r="26" spans="1:3" x14ac:dyDescent="0.3">
      <c r="A26" t="s">
        <v>46</v>
      </c>
      <c r="B26" s="6">
        <f>B25*(1-B25)/B16</f>
        <v>4.5724153119463379E-4</v>
      </c>
      <c r="C26" s="6">
        <f>C25*(1-C25)/C16</f>
        <v>5.7468492798353908E-4</v>
      </c>
    </row>
    <row r="27" spans="1:3" x14ac:dyDescent="0.3">
      <c r="A27" t="s">
        <v>47</v>
      </c>
      <c r="B27" s="6">
        <f>SQRT(B26)</f>
        <v>2.1383206756579655E-2</v>
      </c>
      <c r="C27" s="6">
        <f>SQRT(C26)</f>
        <v>2.3972587010657381E-2</v>
      </c>
    </row>
    <row r="28" spans="1:3" x14ac:dyDescent="0.3">
      <c r="A28" t="s">
        <v>51</v>
      </c>
      <c r="B28" s="6">
        <f>1.96*B27</f>
        <v>4.1911085242896121E-2</v>
      </c>
      <c r="C28" s="6">
        <f>1.96*C27</f>
        <v>4.698627054088847E-2</v>
      </c>
    </row>
    <row r="29" spans="1:3" x14ac:dyDescent="0.3">
      <c r="A29" t="s">
        <v>48</v>
      </c>
      <c r="B29" s="8">
        <f>B25-B28</f>
        <v>0.29004767764370182</v>
      </c>
      <c r="C29" s="8">
        <f>C25-C28</f>
        <v>0.49468039612577819</v>
      </c>
    </row>
    <row r="30" spans="1:3" x14ac:dyDescent="0.3">
      <c r="A30" t="s">
        <v>49</v>
      </c>
      <c r="B30" s="8">
        <f>B25+B28</f>
        <v>0.37386984812949403</v>
      </c>
      <c r="C30" s="8">
        <f>C25+C28</f>
        <v>0.58865293720755507</v>
      </c>
    </row>
    <row r="33" spans="1:3" x14ac:dyDescent="0.3">
      <c r="B33" t="s">
        <v>111</v>
      </c>
      <c r="C33" t="s">
        <v>112</v>
      </c>
    </row>
    <row r="34" spans="1:3" x14ac:dyDescent="0.3">
      <c r="A34" t="s">
        <v>113</v>
      </c>
      <c r="B34">
        <v>161</v>
      </c>
      <c r="C34">
        <v>234</v>
      </c>
    </row>
    <row r="35" spans="1:3" x14ac:dyDescent="0.3">
      <c r="A35" t="s">
        <v>114</v>
      </c>
      <c r="B35">
        <v>324</v>
      </c>
      <c r="C35">
        <v>198</v>
      </c>
    </row>
    <row r="37" spans="1:3" x14ac:dyDescent="0.3">
      <c r="A37" t="s">
        <v>44</v>
      </c>
      <c r="B37">
        <f>SUM(B34:B35)</f>
        <v>485</v>
      </c>
      <c r="C37">
        <f>SUM(C34:C35)</f>
        <v>432</v>
      </c>
    </row>
    <row r="39" spans="1:3" x14ac:dyDescent="0.3">
      <c r="A39" t="s">
        <v>115</v>
      </c>
      <c r="B39" s="8">
        <f>B35/B37</f>
        <v>0.66804123711340202</v>
      </c>
      <c r="C39" s="8">
        <f>C35/C37</f>
        <v>0.45833333333333331</v>
      </c>
    </row>
    <row r="40" spans="1:3" x14ac:dyDescent="0.3">
      <c r="A40" t="s">
        <v>58</v>
      </c>
      <c r="B40" s="6">
        <f>B39*(1-B39)/B37</f>
        <v>4.5724153119463379E-4</v>
      </c>
      <c r="C40" s="6">
        <f>C39*(1-C39)/C37</f>
        <v>5.7468492798353919E-4</v>
      </c>
    </row>
    <row r="41" spans="1:3" x14ac:dyDescent="0.3">
      <c r="A41" t="s">
        <v>47</v>
      </c>
      <c r="B41" s="6">
        <f>SQRT(B40)</f>
        <v>2.1383206756579655E-2</v>
      </c>
      <c r="C41" s="6">
        <f>SQRT(C40)</f>
        <v>2.3972587010657385E-2</v>
      </c>
    </row>
    <row r="42" spans="1:3" x14ac:dyDescent="0.3">
      <c r="A42" t="s">
        <v>51</v>
      </c>
      <c r="B42" s="6">
        <f>1.96*B41</f>
        <v>4.1911085242896121E-2</v>
      </c>
      <c r="C42" s="6">
        <f>1.96*C41</f>
        <v>4.6986270540888476E-2</v>
      </c>
    </row>
    <row r="43" spans="1:3" x14ac:dyDescent="0.3">
      <c r="A43" t="s">
        <v>48</v>
      </c>
      <c r="B43" s="8">
        <f>B39-B42</f>
        <v>0.62613015187050591</v>
      </c>
      <c r="C43" s="8">
        <f>C39-C42</f>
        <v>0.41134706279244482</v>
      </c>
    </row>
    <row r="44" spans="1:3" x14ac:dyDescent="0.3">
      <c r="A44" t="s">
        <v>49</v>
      </c>
      <c r="B44" s="8">
        <f>B39+B42</f>
        <v>0.70995232235629813</v>
      </c>
      <c r="C44" s="8">
        <f>C39+C42</f>
        <v>0.50531960387422181</v>
      </c>
    </row>
    <row r="46" spans="1:3" x14ac:dyDescent="0.3">
      <c r="A46" t="s">
        <v>116</v>
      </c>
      <c r="B46" s="8">
        <f>B34/B37</f>
        <v>0.33195876288659792</v>
      </c>
      <c r="C46" s="8">
        <f>C34/C37</f>
        <v>0.54166666666666663</v>
      </c>
    </row>
    <row r="47" spans="1:3" x14ac:dyDescent="0.3">
      <c r="A47" t="s">
        <v>58</v>
      </c>
      <c r="B47" s="6">
        <f>B46*(1-B46)/B37</f>
        <v>4.5724153119463379E-4</v>
      </c>
      <c r="C47" s="6">
        <f>C46*(1-C46)/C37</f>
        <v>5.7468492798353908E-4</v>
      </c>
    </row>
    <row r="48" spans="1:3" x14ac:dyDescent="0.3">
      <c r="A48" t="s">
        <v>47</v>
      </c>
      <c r="B48" s="6">
        <f>SQRT(B47)</f>
        <v>2.1383206756579655E-2</v>
      </c>
      <c r="C48" s="6">
        <f>SQRT(C47)</f>
        <v>2.3972587010657381E-2</v>
      </c>
    </row>
    <row r="49" spans="1:3" x14ac:dyDescent="0.3">
      <c r="A49" t="s">
        <v>51</v>
      </c>
      <c r="B49" s="6">
        <f>1.96*B48</f>
        <v>4.1911085242896121E-2</v>
      </c>
      <c r="C49" s="6">
        <f>1.96*C48</f>
        <v>4.698627054088847E-2</v>
      </c>
    </row>
    <row r="50" spans="1:3" x14ac:dyDescent="0.3">
      <c r="A50" t="s">
        <v>92</v>
      </c>
      <c r="B50" s="8">
        <f>B46-B49</f>
        <v>0.29004767764370182</v>
      </c>
      <c r="C50" s="8">
        <f>C46-C49</f>
        <v>0.49468039612577819</v>
      </c>
    </row>
    <row r="51" spans="1:3" x14ac:dyDescent="0.3">
      <c r="A51" t="s">
        <v>93</v>
      </c>
      <c r="B51" s="8">
        <f>B46+B49</f>
        <v>0.37386984812949403</v>
      </c>
      <c r="C51" s="8">
        <f>C46+C49</f>
        <v>0.58865293720755507</v>
      </c>
    </row>
    <row r="56" spans="1:3" x14ac:dyDescent="0.3">
      <c r="B56" t="s">
        <v>40</v>
      </c>
      <c r="C56" t="s">
        <v>41</v>
      </c>
    </row>
    <row r="57" spans="1:3" x14ac:dyDescent="0.3">
      <c r="A57" t="s">
        <v>42</v>
      </c>
      <c r="B57">
        <v>161</v>
      </c>
      <c r="C57">
        <v>234</v>
      </c>
    </row>
    <row r="58" spans="1:3" x14ac:dyDescent="0.3">
      <c r="A58" t="s">
        <v>43</v>
      </c>
      <c r="B58">
        <v>324</v>
      </c>
      <c r="C58">
        <v>198</v>
      </c>
    </row>
    <row r="60" spans="1:3" x14ac:dyDescent="0.3">
      <c r="A60" t="s">
        <v>56</v>
      </c>
      <c r="B60">
        <f>SUM(B57:B58)</f>
        <v>485</v>
      </c>
      <c r="C60">
        <f>SUM(C57:C58)</f>
        <v>432</v>
      </c>
    </row>
    <row r="62" spans="1:3" x14ac:dyDescent="0.3">
      <c r="A62" t="s">
        <v>115</v>
      </c>
      <c r="B62" s="8">
        <f>B58/B60</f>
        <v>0.66804123711340202</v>
      </c>
      <c r="C62" s="8">
        <f>C58/C60</f>
        <v>0.45833333333333331</v>
      </c>
    </row>
    <row r="63" spans="1:3" x14ac:dyDescent="0.3">
      <c r="A63" t="s">
        <v>58</v>
      </c>
      <c r="B63" s="6">
        <f>B62*(1-B62)/B60</f>
        <v>4.5724153119463379E-4</v>
      </c>
      <c r="C63" s="6">
        <f>C62*(1-C62)/C60</f>
        <v>5.7468492798353919E-4</v>
      </c>
    </row>
    <row r="64" spans="1:3" x14ac:dyDescent="0.3">
      <c r="A64" t="s">
        <v>47</v>
      </c>
      <c r="B64" s="6">
        <f>SQRT(B63)</f>
        <v>2.1383206756579655E-2</v>
      </c>
      <c r="C64" s="6">
        <f>SQRT(C63)</f>
        <v>2.3972587010657385E-2</v>
      </c>
    </row>
    <row r="65" spans="1:3" x14ac:dyDescent="0.3">
      <c r="A65" t="s">
        <v>51</v>
      </c>
      <c r="B65" s="6">
        <f>1.96*B64</f>
        <v>4.1911085242896121E-2</v>
      </c>
      <c r="C65" s="6">
        <f>1.96*C64</f>
        <v>4.6986270540888476E-2</v>
      </c>
    </row>
    <row r="66" spans="1:3" x14ac:dyDescent="0.3">
      <c r="A66" t="s">
        <v>92</v>
      </c>
      <c r="B66" s="8">
        <f>B62-B65</f>
        <v>0.62613015187050591</v>
      </c>
      <c r="C66" s="8">
        <f>C62-C65</f>
        <v>0.41134706279244482</v>
      </c>
    </row>
    <row r="67" spans="1:3" x14ac:dyDescent="0.3">
      <c r="A67" t="s">
        <v>93</v>
      </c>
      <c r="B67" s="8">
        <f>B62+B65</f>
        <v>0.70995232235629813</v>
      </c>
      <c r="C67" s="8">
        <f>C62+C65</f>
        <v>0.50531960387422181</v>
      </c>
    </row>
    <row r="69" spans="1:3" x14ac:dyDescent="0.3">
      <c r="A69" t="s">
        <v>116</v>
      </c>
      <c r="B69" s="8">
        <f>B57/B60</f>
        <v>0.33195876288659792</v>
      </c>
      <c r="C69" s="8">
        <f>C57/C60</f>
        <v>0.54166666666666663</v>
      </c>
    </row>
    <row r="70" spans="1:3" x14ac:dyDescent="0.3">
      <c r="A70" t="s">
        <v>58</v>
      </c>
      <c r="B70" s="6">
        <f>B69*(1-B69)/B60</f>
        <v>4.5724153119463379E-4</v>
      </c>
      <c r="C70" s="6">
        <f>C69*(1-C69)/C60</f>
        <v>5.7468492798353908E-4</v>
      </c>
    </row>
    <row r="71" spans="1:3" x14ac:dyDescent="0.3">
      <c r="A71" t="s">
        <v>47</v>
      </c>
      <c r="B71" s="6">
        <f>SQRT(B70)</f>
        <v>2.1383206756579655E-2</v>
      </c>
      <c r="C71" s="6">
        <f>SQRT(C70)</f>
        <v>2.3972587010657381E-2</v>
      </c>
    </row>
    <row r="72" spans="1:3" x14ac:dyDescent="0.3">
      <c r="A72" t="s">
        <v>51</v>
      </c>
      <c r="B72" s="6">
        <f>1.96*B71</f>
        <v>4.1911085242896121E-2</v>
      </c>
      <c r="C72" s="6">
        <f>1.96*C71</f>
        <v>4.698627054088847E-2</v>
      </c>
    </row>
    <row r="73" spans="1:3" x14ac:dyDescent="0.3">
      <c r="A73" t="s">
        <v>92</v>
      </c>
      <c r="B73" s="8">
        <f>B69-B72</f>
        <v>0.29004767764370182</v>
      </c>
      <c r="C73" s="8">
        <f>C69-C72</f>
        <v>0.49468039612577819</v>
      </c>
    </row>
    <row r="74" spans="1:3" x14ac:dyDescent="0.3">
      <c r="A74" t="s">
        <v>93</v>
      </c>
      <c r="B74" s="8">
        <f>B69+B72</f>
        <v>0.37386984812949403</v>
      </c>
      <c r="C74" s="8">
        <f>C69+C72</f>
        <v>0.58865293720755507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4251-8E4F-4272-AFF8-6A97B182292C}">
  <dimension ref="A1:C42"/>
  <sheetViews>
    <sheetView workbookViewId="0">
      <selection activeCell="K44" sqref="K44"/>
    </sheetView>
  </sheetViews>
  <sheetFormatPr defaultRowHeight="14.4" x14ac:dyDescent="0.3"/>
  <cols>
    <col min="1" max="1" width="16.109375" customWidth="1"/>
    <col min="2" max="2" width="16.21875" customWidth="1"/>
    <col min="3" max="3" width="18.44140625" customWidth="1"/>
  </cols>
  <sheetData>
    <row r="1" spans="1:3" x14ac:dyDescent="0.3">
      <c r="B1" t="s">
        <v>54</v>
      </c>
      <c r="C1" t="s">
        <v>55</v>
      </c>
    </row>
    <row r="2" spans="1:3" x14ac:dyDescent="0.3">
      <c r="A2" t="s">
        <v>52</v>
      </c>
      <c r="B2">
        <v>345</v>
      </c>
      <c r="C2">
        <v>145</v>
      </c>
    </row>
    <row r="3" spans="1:3" x14ac:dyDescent="0.3">
      <c r="A3" t="s">
        <v>53</v>
      </c>
      <c r="B3">
        <v>234</v>
      </c>
      <c r="C3">
        <v>679</v>
      </c>
    </row>
    <row r="5" spans="1:3" x14ac:dyDescent="0.3">
      <c r="A5" t="s">
        <v>56</v>
      </c>
      <c r="B5">
        <f>SUM(B2:B3)</f>
        <v>579</v>
      </c>
      <c r="C5">
        <f>SUM(C2:C3)</f>
        <v>824</v>
      </c>
    </row>
    <row r="7" spans="1:3" x14ac:dyDescent="0.3">
      <c r="A7" t="s">
        <v>57</v>
      </c>
      <c r="B7" s="8">
        <f>B3/B5</f>
        <v>0.40414507772020725</v>
      </c>
      <c r="C7" s="8">
        <f>C3/C5</f>
        <v>0.82402912621359226</v>
      </c>
    </row>
    <row r="8" spans="1:3" x14ac:dyDescent="0.3">
      <c r="A8" t="s">
        <v>58</v>
      </c>
      <c r="B8" s="6">
        <f>B7*(1-B7)/B5</f>
        <v>4.1590990306517256E-4</v>
      </c>
      <c r="C8" s="6">
        <f>C7*(1-C7)/C5</f>
        <v>1.7597709388987364E-4</v>
      </c>
    </row>
    <row r="9" spans="1:3" x14ac:dyDescent="0.3">
      <c r="A9" t="s">
        <v>47</v>
      </c>
      <c r="B9" s="6">
        <f>SQRT(B8)</f>
        <v>2.0393869251938743E-2</v>
      </c>
      <c r="C9" s="6">
        <f>SQRT(C8)</f>
        <v>1.3265635826822386E-2</v>
      </c>
    </row>
    <row r="10" spans="1:3" x14ac:dyDescent="0.3">
      <c r="A10" t="s">
        <v>51</v>
      </c>
      <c r="B10" s="6">
        <f>1.96*B9</f>
        <v>3.9971983733799933E-2</v>
      </c>
      <c r="C10" s="6">
        <f>1.96*C9</f>
        <v>2.6000646220571876E-2</v>
      </c>
    </row>
    <row r="11" spans="1:3" x14ac:dyDescent="0.3">
      <c r="A11" t="s">
        <v>48</v>
      </c>
      <c r="B11" s="8">
        <f>B7-B10</f>
        <v>0.36417309398640729</v>
      </c>
      <c r="C11" s="8">
        <f>C7-C10</f>
        <v>0.7980284799930204</v>
      </c>
    </row>
    <row r="12" spans="1:3" x14ac:dyDescent="0.3">
      <c r="A12" t="s">
        <v>49</v>
      </c>
      <c r="B12" s="8">
        <f>B7+B10</f>
        <v>0.4441170614540072</v>
      </c>
      <c r="C12" s="8">
        <f>C7+C10</f>
        <v>0.85002977243416411</v>
      </c>
    </row>
    <row r="15" spans="1:3" x14ac:dyDescent="0.3">
      <c r="A15" t="s">
        <v>59</v>
      </c>
      <c r="B15" s="8">
        <f>B2/B5</f>
        <v>0.59585492227979275</v>
      </c>
      <c r="C15" s="8">
        <f>C2/C5</f>
        <v>0.17597087378640777</v>
      </c>
    </row>
    <row r="16" spans="1:3" x14ac:dyDescent="0.3">
      <c r="A16" t="s">
        <v>58</v>
      </c>
      <c r="B16" s="6">
        <f>B15*(1-B15)/B5</f>
        <v>4.1590990306517256E-4</v>
      </c>
      <c r="C16" s="6">
        <f>C15*(1-C15)/C5</f>
        <v>1.759770938898737E-4</v>
      </c>
    </row>
    <row r="17" spans="1:3" x14ac:dyDescent="0.3">
      <c r="A17" t="s">
        <v>47</v>
      </c>
      <c r="B17" s="6">
        <f>SQRT(B16)</f>
        <v>2.0393869251938743E-2</v>
      </c>
      <c r="C17" s="6">
        <f>SQRT(C16)</f>
        <v>1.3265635826822388E-2</v>
      </c>
    </row>
    <row r="18" spans="1:3" x14ac:dyDescent="0.3">
      <c r="A18" t="s">
        <v>51</v>
      </c>
      <c r="B18" s="6">
        <f>1.96*B17</f>
        <v>3.9971983733799933E-2</v>
      </c>
      <c r="C18" s="6">
        <f>1.96*C17</f>
        <v>2.6000646220571879E-2</v>
      </c>
    </row>
    <row r="19" spans="1:3" x14ac:dyDescent="0.3">
      <c r="A19" t="s">
        <v>48</v>
      </c>
      <c r="B19" s="8">
        <f>B15-B18</f>
        <v>0.5558829385459928</v>
      </c>
      <c r="C19" s="8">
        <f>C15-C18</f>
        <v>0.14997022756583589</v>
      </c>
    </row>
    <row r="20" spans="1:3" x14ac:dyDescent="0.3">
      <c r="A20" t="s">
        <v>49</v>
      </c>
      <c r="B20" s="8">
        <f>B15+B18</f>
        <v>0.63582690601359271</v>
      </c>
      <c r="C20" s="8">
        <f>C15+C18</f>
        <v>0.20197152000697965</v>
      </c>
    </row>
    <row r="24" spans="1:3" x14ac:dyDescent="0.3">
      <c r="B24" t="s">
        <v>54</v>
      </c>
      <c r="C24" t="s">
        <v>55</v>
      </c>
    </row>
    <row r="25" spans="1:3" x14ac:dyDescent="0.3">
      <c r="A25" t="s">
        <v>52</v>
      </c>
      <c r="B25">
        <v>345</v>
      </c>
      <c r="C25">
        <v>145</v>
      </c>
    </row>
    <row r="26" spans="1:3" x14ac:dyDescent="0.3">
      <c r="A26" t="s">
        <v>53</v>
      </c>
      <c r="B26">
        <v>234</v>
      </c>
      <c r="C26">
        <v>679</v>
      </c>
    </row>
    <row r="28" spans="1:3" x14ac:dyDescent="0.3">
      <c r="A28" t="s">
        <v>56</v>
      </c>
      <c r="B28">
        <f>SUM(B25:B26)</f>
        <v>579</v>
      </c>
      <c r="C28">
        <f>SUM(C25:C26)</f>
        <v>824</v>
      </c>
    </row>
    <row r="30" spans="1:3" x14ac:dyDescent="0.3">
      <c r="A30" t="s">
        <v>57</v>
      </c>
      <c r="B30" s="8">
        <f>B26/B28</f>
        <v>0.40414507772020725</v>
      </c>
      <c r="C30" s="8">
        <f>C26/C28</f>
        <v>0.82402912621359226</v>
      </c>
    </row>
    <row r="31" spans="1:3" x14ac:dyDescent="0.3">
      <c r="A31" t="s">
        <v>58</v>
      </c>
      <c r="B31" s="6">
        <f>B30*(1-B30)/B28</f>
        <v>4.1590990306517256E-4</v>
      </c>
      <c r="C31" s="6">
        <f>C30*(1-C30)/C28</f>
        <v>1.7597709388987364E-4</v>
      </c>
    </row>
    <row r="32" spans="1:3" x14ac:dyDescent="0.3">
      <c r="A32" t="s">
        <v>47</v>
      </c>
      <c r="B32" s="6">
        <f>SQRT(B31)</f>
        <v>2.0393869251938743E-2</v>
      </c>
      <c r="C32" s="6">
        <f>SQRT(C31)</f>
        <v>1.3265635826822386E-2</v>
      </c>
    </row>
    <row r="33" spans="1:3" x14ac:dyDescent="0.3">
      <c r="A33" t="s">
        <v>51</v>
      </c>
      <c r="B33" s="6">
        <f>1.96*B32</f>
        <v>3.9971983733799933E-2</v>
      </c>
      <c r="C33" s="6">
        <f>1.96*C32</f>
        <v>2.6000646220571876E-2</v>
      </c>
    </row>
    <row r="34" spans="1:3" x14ac:dyDescent="0.3">
      <c r="A34" t="s">
        <v>92</v>
      </c>
      <c r="B34" s="8">
        <f>B30-B33</f>
        <v>0.36417309398640729</v>
      </c>
      <c r="C34" s="8">
        <f>C30-C33</f>
        <v>0.7980284799930204</v>
      </c>
    </row>
    <row r="35" spans="1:3" x14ac:dyDescent="0.3">
      <c r="A35" t="s">
        <v>93</v>
      </c>
      <c r="B35" s="8">
        <f>B30+B33</f>
        <v>0.4441170614540072</v>
      </c>
      <c r="C35" s="8">
        <f>C30+C33</f>
        <v>0.85002977243416411</v>
      </c>
    </row>
    <row r="37" spans="1:3" x14ac:dyDescent="0.3">
      <c r="A37" t="s">
        <v>59</v>
      </c>
      <c r="B37" s="8">
        <f>B25/B28</f>
        <v>0.59585492227979275</v>
      </c>
      <c r="C37" s="8">
        <f>C25/C28</f>
        <v>0.17597087378640777</v>
      </c>
    </row>
    <row r="38" spans="1:3" x14ac:dyDescent="0.3">
      <c r="A38" t="s">
        <v>58</v>
      </c>
      <c r="B38" s="6">
        <f>B37*(1-B37)/B28</f>
        <v>4.1590990306517256E-4</v>
      </c>
      <c r="C38" s="6">
        <f>C37*(1-C37)/C28</f>
        <v>1.759770938898737E-4</v>
      </c>
    </row>
    <row r="39" spans="1:3" x14ac:dyDescent="0.3">
      <c r="A39" t="s">
        <v>47</v>
      </c>
      <c r="B39" s="6">
        <f>SQRT(B38)</f>
        <v>2.0393869251938743E-2</v>
      </c>
      <c r="C39" s="6">
        <f>SQRT(C38)</f>
        <v>1.3265635826822388E-2</v>
      </c>
    </row>
    <row r="40" spans="1:3" x14ac:dyDescent="0.3">
      <c r="A40" t="s">
        <v>51</v>
      </c>
      <c r="B40" s="6">
        <f>1.96*B39</f>
        <v>3.9971983733799933E-2</v>
      </c>
      <c r="C40" s="6">
        <f>1.96*C39</f>
        <v>2.6000646220571879E-2</v>
      </c>
    </row>
    <row r="41" spans="1:3" x14ac:dyDescent="0.3">
      <c r="A41" t="s">
        <v>92</v>
      </c>
      <c r="B41" s="8">
        <f>B37-B40</f>
        <v>0.5558829385459928</v>
      </c>
      <c r="C41" s="8">
        <f>C37-C40</f>
        <v>0.14997022756583589</v>
      </c>
    </row>
    <row r="42" spans="1:3" x14ac:dyDescent="0.3">
      <c r="A42" t="s">
        <v>93</v>
      </c>
      <c r="B42" s="8">
        <f>B37+B40</f>
        <v>0.63582690601359271</v>
      </c>
      <c r="C42" s="8">
        <f>C37+C40</f>
        <v>0.20197152000697965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5A22-F270-48BA-BA2A-CA8FD2FAA0C8}">
  <dimension ref="A16:J138"/>
  <sheetViews>
    <sheetView topLeftCell="A2" zoomScaleNormal="100" workbookViewId="0">
      <selection activeCell="B67" sqref="B67"/>
    </sheetView>
  </sheetViews>
  <sheetFormatPr defaultRowHeight="14.4" x14ac:dyDescent="0.3"/>
  <cols>
    <col min="1" max="1" width="16.5546875" customWidth="1"/>
    <col min="2" max="2" width="14.88671875" customWidth="1"/>
    <col min="3" max="3" width="22.5546875" customWidth="1"/>
    <col min="8" max="9" width="9.44140625" bestFit="1" customWidth="1"/>
  </cols>
  <sheetData>
    <row r="16" spans="1:4" x14ac:dyDescent="0.3">
      <c r="A16" t="s">
        <v>60</v>
      </c>
      <c r="B16" s="5" t="s">
        <v>63</v>
      </c>
      <c r="C16" s="5" t="s">
        <v>62</v>
      </c>
      <c r="D16" t="s">
        <v>56</v>
      </c>
    </row>
    <row r="17" spans="1:9" x14ac:dyDescent="0.3">
      <c r="A17" t="s">
        <v>61</v>
      </c>
      <c r="B17">
        <v>13</v>
      </c>
      <c r="C17">
        <v>12</v>
      </c>
      <c r="D17">
        <f>SUM(B17:C17)</f>
        <v>25</v>
      </c>
    </row>
    <row r="18" spans="1:9" x14ac:dyDescent="0.3">
      <c r="A18" t="s">
        <v>64</v>
      </c>
      <c r="B18">
        <v>28</v>
      </c>
      <c r="C18">
        <v>20</v>
      </c>
      <c r="D18">
        <f t="shared" ref="D18:D19" si="0">SUM(B18:C18)</f>
        <v>48</v>
      </c>
    </row>
    <row r="19" spans="1:9" x14ac:dyDescent="0.3">
      <c r="A19" t="s">
        <v>65</v>
      </c>
      <c r="B19">
        <v>52</v>
      </c>
      <c r="C19">
        <v>84</v>
      </c>
      <c r="D19">
        <f t="shared" si="0"/>
        <v>136</v>
      </c>
    </row>
    <row r="20" spans="1:9" x14ac:dyDescent="0.3">
      <c r="A20" t="s">
        <v>56</v>
      </c>
      <c r="B20">
        <f>SUM(B17:B19)</f>
        <v>93</v>
      </c>
      <c r="C20">
        <f t="shared" ref="C20:D20" si="1">SUM(C17:C19)</f>
        <v>116</v>
      </c>
      <c r="D20">
        <f t="shared" si="1"/>
        <v>209</v>
      </c>
    </row>
    <row r="21" spans="1:9" x14ac:dyDescent="0.3">
      <c r="A21" t="s">
        <v>66</v>
      </c>
      <c r="B21" s="6">
        <f>B20/D20</f>
        <v>0.44497607655502391</v>
      </c>
      <c r="C21" s="6">
        <f>C20/D20</f>
        <v>0.55502392344497609</v>
      </c>
      <c r="H21" s="6"/>
      <c r="I21" s="6"/>
    </row>
    <row r="22" spans="1:9" x14ac:dyDescent="0.3">
      <c r="H22" s="6"/>
      <c r="I22" s="6"/>
    </row>
    <row r="23" spans="1:9" x14ac:dyDescent="0.3">
      <c r="H23" s="6"/>
      <c r="I23" s="6"/>
    </row>
    <row r="24" spans="1:9" x14ac:dyDescent="0.3">
      <c r="A24" t="s">
        <v>67</v>
      </c>
      <c r="B24" t="s">
        <v>63</v>
      </c>
      <c r="C24" t="s">
        <v>68</v>
      </c>
      <c r="D24" t="s">
        <v>56</v>
      </c>
      <c r="H24" s="6"/>
      <c r="I24" s="6"/>
    </row>
    <row r="25" spans="1:9" x14ac:dyDescent="0.3">
      <c r="A25" t="s">
        <v>61</v>
      </c>
      <c r="B25" s="6">
        <f>B$21*$D17</f>
        <v>11.124401913875598</v>
      </c>
      <c r="C25" s="6">
        <f>C$21*$D17</f>
        <v>13.875598086124402</v>
      </c>
      <c r="D25">
        <f>SUM(B25:C25)</f>
        <v>25</v>
      </c>
      <c r="H25" s="6"/>
      <c r="I25" s="6"/>
    </row>
    <row r="26" spans="1:9" x14ac:dyDescent="0.3">
      <c r="A26" t="s">
        <v>64</v>
      </c>
      <c r="B26" s="6">
        <f t="shared" ref="B26:C27" si="2">B$21*$D18</f>
        <v>21.358851674641148</v>
      </c>
      <c r="C26" s="6">
        <f t="shared" si="2"/>
        <v>26.641148325358852</v>
      </c>
      <c r="D26">
        <f t="shared" ref="D26:D27" si="3">SUM(B26:C26)</f>
        <v>48</v>
      </c>
      <c r="H26" s="6"/>
      <c r="I26" s="6"/>
    </row>
    <row r="27" spans="1:9" x14ac:dyDescent="0.3">
      <c r="A27" t="s">
        <v>65</v>
      </c>
      <c r="B27" s="6">
        <f t="shared" si="2"/>
        <v>60.516746411483254</v>
      </c>
      <c r="C27" s="6">
        <f t="shared" si="2"/>
        <v>75.483253588516746</v>
      </c>
      <c r="D27">
        <f t="shared" si="3"/>
        <v>136</v>
      </c>
      <c r="H27" s="6"/>
      <c r="I27" s="6"/>
    </row>
    <row r="28" spans="1:9" x14ac:dyDescent="0.3">
      <c r="A28" t="s">
        <v>56</v>
      </c>
      <c r="B28">
        <f>SUM(B25:B27)</f>
        <v>93</v>
      </c>
      <c r="C28">
        <f t="shared" ref="C28:D28" si="4">SUM(C25:C27)</f>
        <v>116</v>
      </c>
      <c r="D28">
        <f t="shared" si="4"/>
        <v>209</v>
      </c>
    </row>
    <row r="31" spans="1:9" x14ac:dyDescent="0.3">
      <c r="A31" t="s">
        <v>69</v>
      </c>
      <c r="B31" t="s">
        <v>63</v>
      </c>
      <c r="C31" t="s">
        <v>70</v>
      </c>
      <c r="E31" t="s">
        <v>71</v>
      </c>
    </row>
    <row r="32" spans="1:9" x14ac:dyDescent="0.3">
      <c r="A32" t="s">
        <v>61</v>
      </c>
      <c r="B32" s="6">
        <f>(B17-B25)^2/B25</f>
        <v>0.31622987086484539</v>
      </c>
      <c r="C32" s="6">
        <f>(C17-C25)^2/C25</f>
        <v>0.25352912060716054</v>
      </c>
      <c r="E32" s="6">
        <f>SUM(B32:C34)</f>
        <v>6.4497545566242813</v>
      </c>
    </row>
    <row r="33" spans="1:6" x14ac:dyDescent="0.3">
      <c r="A33" t="s">
        <v>64</v>
      </c>
      <c r="B33" s="6">
        <f t="shared" ref="B33:C34" si="5">(B18-B26)^2/B26</f>
        <v>2.0649448646053061</v>
      </c>
      <c r="C33" s="6">
        <f t="shared" si="5"/>
        <v>1.6555161414508057</v>
      </c>
    </row>
    <row r="34" spans="1:6" x14ac:dyDescent="0.3">
      <c r="A34" t="s">
        <v>65</v>
      </c>
      <c r="B34" s="6">
        <f t="shared" si="5"/>
        <v>1.1985933438045693</v>
      </c>
      <c r="C34" s="6">
        <f t="shared" si="5"/>
        <v>0.96094121529159438</v>
      </c>
      <c r="E34" s="5" t="s">
        <v>72</v>
      </c>
    </row>
    <row r="35" spans="1:6" x14ac:dyDescent="0.3">
      <c r="E35" s="9">
        <f>CHIDIST(E32,2)</f>
        <v>3.9760660772223969E-2</v>
      </c>
    </row>
    <row r="37" spans="1:6" x14ac:dyDescent="0.3">
      <c r="A37" s="5" t="s">
        <v>95</v>
      </c>
      <c r="B37" s="17">
        <f>B19/B20</f>
        <v>0.55913978494623651</v>
      </c>
      <c r="C37" s="17">
        <f>C19/C20</f>
        <v>0.72413793103448276</v>
      </c>
      <c r="F37" s="6"/>
    </row>
    <row r="38" spans="1:6" x14ac:dyDescent="0.3">
      <c r="A38" t="s">
        <v>58</v>
      </c>
      <c r="B38" s="6">
        <f>B37*(1-B37)/B20</f>
        <v>2.6505643638334722E-3</v>
      </c>
      <c r="C38" s="6">
        <f>C37*(1-C37)/C20</f>
        <v>1.7220878264791505E-3</v>
      </c>
    </row>
    <row r="39" spans="1:6" x14ac:dyDescent="0.3">
      <c r="A39" t="s">
        <v>47</v>
      </c>
      <c r="B39" s="6">
        <f>SQRT(B38)</f>
        <v>5.1483631999242947E-2</v>
      </c>
      <c r="C39" s="6">
        <f>SQRT(C38)</f>
        <v>4.1498046056159685E-2</v>
      </c>
    </row>
    <row r="40" spans="1:6" x14ac:dyDescent="0.3">
      <c r="A40" t="s">
        <v>51</v>
      </c>
      <c r="B40" s="11">
        <f>1.96*B39</f>
        <v>0.10090791871851618</v>
      </c>
      <c r="C40" s="11">
        <f>1.96*C39</f>
        <v>8.1336170270072977E-2</v>
      </c>
    </row>
    <row r="41" spans="1:6" x14ac:dyDescent="0.3">
      <c r="A41" t="s">
        <v>92</v>
      </c>
      <c r="B41" s="8">
        <f>B37-B40</f>
        <v>0.45823186622772033</v>
      </c>
      <c r="C41" s="8">
        <f>C37-C40</f>
        <v>0.64280176076440976</v>
      </c>
    </row>
    <row r="42" spans="1:6" x14ac:dyDescent="0.3">
      <c r="A42" t="s">
        <v>93</v>
      </c>
      <c r="B42" s="8">
        <f>B37+B40</f>
        <v>0.66004770366475274</v>
      </c>
      <c r="C42" s="8">
        <f>C37+C40</f>
        <v>0.80547410130455577</v>
      </c>
    </row>
    <row r="44" spans="1:6" x14ac:dyDescent="0.3">
      <c r="A44" s="5" t="s">
        <v>94</v>
      </c>
      <c r="B44" s="17">
        <f>B18/B20</f>
        <v>0.30107526881720431</v>
      </c>
      <c r="C44" s="17">
        <f>C18/C20</f>
        <v>0.17241379310344829</v>
      </c>
    </row>
    <row r="45" spans="1:6" x14ac:dyDescent="0.3">
      <c r="A45" t="s">
        <v>58</v>
      </c>
      <c r="B45" s="6">
        <f>B44*(1-B44)/B20</f>
        <v>2.2626768959554031E-3</v>
      </c>
      <c r="C45" s="6">
        <f>C44*(1-C44)/C20</f>
        <v>1.2300627331993932E-3</v>
      </c>
    </row>
    <row r="46" spans="1:6" x14ac:dyDescent="0.3">
      <c r="A46" t="s">
        <v>47</v>
      </c>
      <c r="B46" s="6">
        <f>SQRT(B45)</f>
        <v>4.7567603428756038E-2</v>
      </c>
      <c r="C46" s="6">
        <f>SQRT(C45)</f>
        <v>3.5072250187283299E-2</v>
      </c>
    </row>
    <row r="47" spans="1:6" x14ac:dyDescent="0.3">
      <c r="A47" t="s">
        <v>51</v>
      </c>
      <c r="B47" s="11">
        <f>1.96*B46</f>
        <v>9.3232502720361835E-2</v>
      </c>
      <c r="C47" s="11">
        <f>1.96*C46</f>
        <v>6.8741610367075268E-2</v>
      </c>
    </row>
    <row r="48" spans="1:6" x14ac:dyDescent="0.3">
      <c r="A48" t="s">
        <v>92</v>
      </c>
      <c r="B48" s="8">
        <f>B44-B47</f>
        <v>0.20784276609684249</v>
      </c>
      <c r="C48" s="8">
        <f>C44-C47</f>
        <v>0.10367218273637302</v>
      </c>
    </row>
    <row r="49" spans="1:4" x14ac:dyDescent="0.3">
      <c r="A49" t="s">
        <v>93</v>
      </c>
      <c r="B49" s="8">
        <f>B44+B47</f>
        <v>0.39430777153756613</v>
      </c>
      <c r="C49" s="8">
        <f>C44+C47</f>
        <v>0.24115540347052355</v>
      </c>
    </row>
    <row r="51" spans="1:4" x14ac:dyDescent="0.3">
      <c r="A51" s="5" t="s">
        <v>91</v>
      </c>
      <c r="B51" s="17">
        <f>B17/B20</f>
        <v>0.13978494623655913</v>
      </c>
      <c r="C51" s="17">
        <f>C17/C20</f>
        <v>0.10344827586206896</v>
      </c>
    </row>
    <row r="52" spans="1:4" x14ac:dyDescent="0.3">
      <c r="A52" t="s">
        <v>58</v>
      </c>
      <c r="B52" s="6">
        <f>B51*(1-B51)/B20</f>
        <v>1.29295822626023E-3</v>
      </c>
      <c r="C52" s="6">
        <f>C51*(1-C51)/C20</f>
        <v>7.9954077657960548E-4</v>
      </c>
    </row>
    <row r="53" spans="1:4" x14ac:dyDescent="0.3">
      <c r="A53" t="s">
        <v>47</v>
      </c>
      <c r="B53" s="6">
        <f>SQRT(B52)</f>
        <v>3.5957728324523368E-2</v>
      </c>
      <c r="C53" s="6">
        <f>SQRT(C52)</f>
        <v>2.8276152082268999E-2</v>
      </c>
    </row>
    <row r="54" spans="1:4" x14ac:dyDescent="0.3">
      <c r="A54" t="s">
        <v>51</v>
      </c>
      <c r="B54" s="11">
        <f>1.96*B53</f>
        <v>7.0477147516065805E-2</v>
      </c>
      <c r="C54" s="11">
        <f>1.96*C53</f>
        <v>5.5421258081247239E-2</v>
      </c>
    </row>
    <row r="55" spans="1:4" x14ac:dyDescent="0.3">
      <c r="A55" t="s">
        <v>92</v>
      </c>
      <c r="B55" s="8">
        <f>B51-B54</f>
        <v>6.9307798720493322E-2</v>
      </c>
      <c r="C55" s="8">
        <f>C51-C54</f>
        <v>4.8027017780821725E-2</v>
      </c>
    </row>
    <row r="56" spans="1:4" x14ac:dyDescent="0.3">
      <c r="A56" t="s">
        <v>93</v>
      </c>
      <c r="B56" s="8">
        <f>B51+B54</f>
        <v>0.21026209375262495</v>
      </c>
      <c r="C56" s="8">
        <f>C51+C54</f>
        <v>0.15886953394331621</v>
      </c>
    </row>
    <row r="59" spans="1:4" x14ac:dyDescent="0.3">
      <c r="A59" t="s">
        <v>60</v>
      </c>
      <c r="B59" t="s">
        <v>63</v>
      </c>
      <c r="C59" t="s">
        <v>62</v>
      </c>
      <c r="D59" t="s">
        <v>56</v>
      </c>
    </row>
    <row r="60" spans="1:4" x14ac:dyDescent="0.3">
      <c r="A60" t="s">
        <v>61</v>
      </c>
      <c r="B60">
        <v>13</v>
      </c>
      <c r="C60">
        <v>12</v>
      </c>
      <c r="D60">
        <f>SUM(B60:C60)</f>
        <v>25</v>
      </c>
    </row>
    <row r="61" spans="1:4" x14ac:dyDescent="0.3">
      <c r="A61" t="s">
        <v>64</v>
      </c>
      <c r="B61">
        <v>28</v>
      </c>
      <c r="C61">
        <v>20</v>
      </c>
      <c r="D61">
        <f t="shared" ref="D61:D63" si="6">SUM(B61:C61)</f>
        <v>48</v>
      </c>
    </row>
    <row r="62" spans="1:4" x14ac:dyDescent="0.3">
      <c r="A62" t="s">
        <v>65</v>
      </c>
      <c r="B62">
        <v>52</v>
      </c>
      <c r="C62">
        <v>84</v>
      </c>
      <c r="D62">
        <f t="shared" si="6"/>
        <v>136</v>
      </c>
    </row>
    <row r="63" spans="1:4" x14ac:dyDescent="0.3">
      <c r="A63" t="s">
        <v>56</v>
      </c>
      <c r="B63">
        <f>SUM(B60:B62)</f>
        <v>93</v>
      </c>
      <c r="C63">
        <f>SUM(C60:C62)</f>
        <v>116</v>
      </c>
      <c r="D63">
        <f t="shared" si="6"/>
        <v>209</v>
      </c>
    </row>
    <row r="64" spans="1:4" x14ac:dyDescent="0.3">
      <c r="A64" t="s">
        <v>66</v>
      </c>
      <c r="B64" s="6">
        <f>B63/D63</f>
        <v>0.44497607655502391</v>
      </c>
      <c r="C64" s="6">
        <f>C63/D63</f>
        <v>0.55502392344497609</v>
      </c>
    </row>
    <row r="66" spans="1:10" x14ac:dyDescent="0.3">
      <c r="A66" t="s">
        <v>67</v>
      </c>
      <c r="B66" t="s">
        <v>63</v>
      </c>
      <c r="C66" t="s">
        <v>117</v>
      </c>
      <c r="D66" t="s">
        <v>56</v>
      </c>
    </row>
    <row r="67" spans="1:10" x14ac:dyDescent="0.3">
      <c r="A67" t="s">
        <v>61</v>
      </c>
      <c r="B67" s="6">
        <f>B$64*$D60</f>
        <v>11.124401913875598</v>
      </c>
      <c r="C67" s="6">
        <f>C$64*$D60</f>
        <v>13.875598086124402</v>
      </c>
      <c r="D67">
        <f>SUM(B67:C67)</f>
        <v>25</v>
      </c>
    </row>
    <row r="68" spans="1:10" x14ac:dyDescent="0.3">
      <c r="A68" t="s">
        <v>64</v>
      </c>
      <c r="B68" s="6">
        <f t="shared" ref="B68:C69" si="7">B$64*$D61</f>
        <v>21.358851674641148</v>
      </c>
      <c r="C68" s="6">
        <f t="shared" si="7"/>
        <v>26.641148325358852</v>
      </c>
      <c r="D68">
        <f t="shared" ref="D68:D70" si="8">SUM(B68:C68)</f>
        <v>48</v>
      </c>
    </row>
    <row r="69" spans="1:10" x14ac:dyDescent="0.3">
      <c r="A69" t="s">
        <v>65</v>
      </c>
      <c r="B69" s="6">
        <f t="shared" si="7"/>
        <v>60.516746411483254</v>
      </c>
      <c r="C69" s="6">
        <f t="shared" si="7"/>
        <v>75.483253588516746</v>
      </c>
      <c r="D69">
        <f t="shared" si="8"/>
        <v>136</v>
      </c>
    </row>
    <row r="70" spans="1:10" x14ac:dyDescent="0.3">
      <c r="A70" t="s">
        <v>56</v>
      </c>
      <c r="B70">
        <f>SUM(B67:B69)</f>
        <v>93</v>
      </c>
      <c r="C70">
        <f>SUM(C67:C69)</f>
        <v>116</v>
      </c>
      <c r="D70">
        <f t="shared" si="8"/>
        <v>209</v>
      </c>
    </row>
    <row r="72" spans="1:10" x14ac:dyDescent="0.3">
      <c r="A72" t="s">
        <v>69</v>
      </c>
      <c r="B72" t="s">
        <v>63</v>
      </c>
      <c r="C72" t="s">
        <v>117</v>
      </c>
      <c r="E72" t="s">
        <v>71</v>
      </c>
    </row>
    <row r="73" spans="1:10" x14ac:dyDescent="0.3">
      <c r="A73" t="s">
        <v>61</v>
      </c>
      <c r="B73" s="6">
        <f>(B60-B67)^2/B67</f>
        <v>0.31622987086484539</v>
      </c>
      <c r="C73" s="6">
        <f>(C60-C67)^2/C67</f>
        <v>0.25352912060716054</v>
      </c>
      <c r="E73" s="6">
        <f>SUM(B73:C75)</f>
        <v>6.4497545566242813</v>
      </c>
    </row>
    <row r="74" spans="1:10" x14ac:dyDescent="0.3">
      <c r="A74" t="s">
        <v>64</v>
      </c>
      <c r="B74" s="6">
        <f t="shared" ref="B74:C75" si="9">(B61-B68)^2/B68</f>
        <v>2.0649448646053061</v>
      </c>
      <c r="C74" s="6">
        <f t="shared" si="9"/>
        <v>1.6555161414508057</v>
      </c>
    </row>
    <row r="75" spans="1:10" x14ac:dyDescent="0.3">
      <c r="A75" t="s">
        <v>65</v>
      </c>
      <c r="B75" s="6">
        <f t="shared" si="9"/>
        <v>1.1985933438045693</v>
      </c>
      <c r="C75" s="6">
        <f t="shared" si="9"/>
        <v>0.96094121529159438</v>
      </c>
      <c r="E75" s="5" t="s">
        <v>72</v>
      </c>
      <c r="G75" s="14" t="s">
        <v>118</v>
      </c>
      <c r="H75" s="14"/>
      <c r="I75" s="14"/>
      <c r="J75" s="14"/>
    </row>
    <row r="76" spans="1:10" x14ac:dyDescent="0.3">
      <c r="E76" s="9">
        <f>CHIDIST(E73,2)</f>
        <v>3.9760660772223969E-2</v>
      </c>
      <c r="G76" s="14" t="s">
        <v>119</v>
      </c>
      <c r="H76" s="14"/>
      <c r="I76" s="14"/>
      <c r="J76" s="14"/>
    </row>
    <row r="78" spans="1:10" x14ac:dyDescent="0.3">
      <c r="A78" t="s">
        <v>95</v>
      </c>
      <c r="B78" s="8">
        <f>B62/B63</f>
        <v>0.55913978494623651</v>
      </c>
      <c r="C78" s="8">
        <f>C62/C63</f>
        <v>0.72413793103448276</v>
      </c>
    </row>
    <row r="79" spans="1:10" x14ac:dyDescent="0.3">
      <c r="A79" t="s">
        <v>58</v>
      </c>
      <c r="B79" s="6">
        <f>B78*(1-B78)/B63</f>
        <v>2.6505643638334722E-3</v>
      </c>
      <c r="C79" s="6">
        <f>C78*(1-C78)/C63</f>
        <v>1.7220878264791505E-3</v>
      </c>
    </row>
    <row r="80" spans="1:10" x14ac:dyDescent="0.3">
      <c r="A80" t="s">
        <v>47</v>
      </c>
      <c r="B80" s="6">
        <f>SQRT(B79)</f>
        <v>5.1483631999242947E-2</v>
      </c>
      <c r="C80" s="6">
        <f>SQRT(C79)</f>
        <v>4.1498046056159685E-2</v>
      </c>
    </row>
    <row r="81" spans="1:3" x14ac:dyDescent="0.3">
      <c r="A81" t="s">
        <v>51</v>
      </c>
      <c r="B81" s="6">
        <f>1.96*B80</f>
        <v>0.10090791871851618</v>
      </c>
      <c r="C81" s="6">
        <f>1.96*C80</f>
        <v>8.1336170270072977E-2</v>
      </c>
    </row>
    <row r="82" spans="1:3" x14ac:dyDescent="0.3">
      <c r="A82" t="s">
        <v>92</v>
      </c>
      <c r="B82" s="8">
        <f>B78-B81</f>
        <v>0.45823186622772033</v>
      </c>
      <c r="C82" s="8">
        <f>C78-C81</f>
        <v>0.64280176076440976</v>
      </c>
    </row>
    <row r="83" spans="1:3" x14ac:dyDescent="0.3">
      <c r="A83" t="s">
        <v>93</v>
      </c>
      <c r="B83" s="8">
        <f>B78+B81</f>
        <v>0.66004770366475274</v>
      </c>
      <c r="C83" s="8">
        <f>C78+C81</f>
        <v>0.80547410130455577</v>
      </c>
    </row>
    <row r="85" spans="1:3" x14ac:dyDescent="0.3">
      <c r="A85" t="s">
        <v>94</v>
      </c>
      <c r="B85" s="8">
        <f>B61/B63</f>
        <v>0.30107526881720431</v>
      </c>
      <c r="C85" s="8">
        <f>C61/C63</f>
        <v>0.17241379310344829</v>
      </c>
    </row>
    <row r="86" spans="1:3" x14ac:dyDescent="0.3">
      <c r="A86" t="s">
        <v>58</v>
      </c>
      <c r="B86" s="6">
        <f>B85*(1-B85)/B63</f>
        <v>2.2626768959554031E-3</v>
      </c>
      <c r="C86" s="6">
        <f>C85*(1-C85)/C63</f>
        <v>1.2300627331993932E-3</v>
      </c>
    </row>
    <row r="87" spans="1:3" x14ac:dyDescent="0.3">
      <c r="A87" t="s">
        <v>47</v>
      </c>
      <c r="B87" s="6">
        <f>SQRT(B86)</f>
        <v>4.7567603428756038E-2</v>
      </c>
      <c r="C87" s="6">
        <f>SQRT(C86)</f>
        <v>3.5072250187283299E-2</v>
      </c>
    </row>
    <row r="88" spans="1:3" x14ac:dyDescent="0.3">
      <c r="A88" t="s">
        <v>51</v>
      </c>
      <c r="B88" s="6">
        <f>1.96*B87</f>
        <v>9.3232502720361835E-2</v>
      </c>
      <c r="C88" s="6">
        <f>1.96*C87</f>
        <v>6.8741610367075268E-2</v>
      </c>
    </row>
    <row r="89" spans="1:3" x14ac:dyDescent="0.3">
      <c r="A89" t="s">
        <v>92</v>
      </c>
      <c r="B89" s="8">
        <f>B85-B88</f>
        <v>0.20784276609684249</v>
      </c>
      <c r="C89" s="8">
        <f>C85-C88</f>
        <v>0.10367218273637302</v>
      </c>
    </row>
    <row r="90" spans="1:3" x14ac:dyDescent="0.3">
      <c r="A90" t="s">
        <v>93</v>
      </c>
      <c r="B90" s="8">
        <f>B85+B88</f>
        <v>0.39430777153756613</v>
      </c>
      <c r="C90" s="8">
        <f>C85+C88</f>
        <v>0.24115540347052355</v>
      </c>
    </row>
    <row r="92" spans="1:3" x14ac:dyDescent="0.3">
      <c r="A92" t="s">
        <v>91</v>
      </c>
      <c r="B92" s="8">
        <f>B60/B63</f>
        <v>0.13978494623655913</v>
      </c>
      <c r="C92" s="8">
        <f>C60/C63</f>
        <v>0.10344827586206896</v>
      </c>
    </row>
    <row r="93" spans="1:3" x14ac:dyDescent="0.3">
      <c r="A93" t="s">
        <v>58</v>
      </c>
      <c r="B93" s="6">
        <f>B92*(1-B92)/B63</f>
        <v>1.29295822626023E-3</v>
      </c>
      <c r="C93" s="6">
        <f>C92*(1-C92)/C63</f>
        <v>7.9954077657960548E-4</v>
      </c>
    </row>
    <row r="94" spans="1:3" x14ac:dyDescent="0.3">
      <c r="A94" t="s">
        <v>47</v>
      </c>
      <c r="B94" s="6">
        <f>SQRT(B93)</f>
        <v>3.5957728324523368E-2</v>
      </c>
      <c r="C94" s="6">
        <f>SQRT(C93)</f>
        <v>2.8276152082268999E-2</v>
      </c>
    </row>
    <row r="95" spans="1:3" x14ac:dyDescent="0.3">
      <c r="A95" t="s">
        <v>51</v>
      </c>
      <c r="B95" s="6">
        <f>1.96*B94</f>
        <v>7.0477147516065805E-2</v>
      </c>
      <c r="C95" s="6">
        <f>1.96*C94</f>
        <v>5.5421258081247239E-2</v>
      </c>
    </row>
    <row r="96" spans="1:3" x14ac:dyDescent="0.3">
      <c r="A96" t="s">
        <v>92</v>
      </c>
      <c r="B96" s="8">
        <f>B92-B95</f>
        <v>6.9307798720493322E-2</v>
      </c>
      <c r="C96" s="8">
        <f>C92-C95</f>
        <v>4.8027017780821725E-2</v>
      </c>
    </row>
    <row r="97" spans="1:4" x14ac:dyDescent="0.3">
      <c r="A97" t="s">
        <v>93</v>
      </c>
      <c r="B97" s="8">
        <f>B92+B95</f>
        <v>0.21026209375262495</v>
      </c>
      <c r="C97" s="8">
        <f>C92+C95</f>
        <v>0.15886953394331621</v>
      </c>
    </row>
    <row r="101" spans="1:4" x14ac:dyDescent="0.3">
      <c r="A101" t="s">
        <v>60</v>
      </c>
      <c r="B101" s="5" t="s">
        <v>63</v>
      </c>
      <c r="C101" s="5" t="s">
        <v>62</v>
      </c>
      <c r="D101" t="s">
        <v>56</v>
      </c>
    </row>
    <row r="102" spans="1:4" x14ac:dyDescent="0.3">
      <c r="A102" t="s">
        <v>61</v>
      </c>
      <c r="B102">
        <v>13</v>
      </c>
      <c r="C102">
        <v>12</v>
      </c>
      <c r="D102">
        <f>SUM(B102:C102)</f>
        <v>25</v>
      </c>
    </row>
    <row r="103" spans="1:4" x14ac:dyDescent="0.3">
      <c r="A103" t="s">
        <v>64</v>
      </c>
      <c r="B103">
        <v>28</v>
      </c>
      <c r="C103">
        <v>20</v>
      </c>
      <c r="D103">
        <f t="shared" ref="D103:D104" si="10">SUM(B103:C103)</f>
        <v>48</v>
      </c>
    </row>
    <row r="104" spans="1:4" x14ac:dyDescent="0.3">
      <c r="A104" t="s">
        <v>65</v>
      </c>
      <c r="B104">
        <v>52</v>
      </c>
      <c r="C104">
        <v>84</v>
      </c>
      <c r="D104">
        <f t="shared" si="10"/>
        <v>136</v>
      </c>
    </row>
    <row r="105" spans="1:4" x14ac:dyDescent="0.3">
      <c r="A105" t="s">
        <v>56</v>
      </c>
      <c r="B105">
        <f>SUM(B102:B104)</f>
        <v>93</v>
      </c>
      <c r="C105">
        <f>SUM(C102:C104)</f>
        <v>116</v>
      </c>
      <c r="D105">
        <f>SUM(B105:C105)</f>
        <v>209</v>
      </c>
    </row>
    <row r="106" spans="1:4" x14ac:dyDescent="0.3">
      <c r="A106" t="s">
        <v>66</v>
      </c>
      <c r="B106" s="6">
        <f>B105/D105</f>
        <v>0.44497607655502391</v>
      </c>
      <c r="C106" s="6">
        <f>C105/D105</f>
        <v>0.55502392344497609</v>
      </c>
    </row>
    <row r="108" spans="1:4" x14ac:dyDescent="0.3">
      <c r="A108" t="s">
        <v>67</v>
      </c>
      <c r="B108" t="s">
        <v>63</v>
      </c>
      <c r="C108" t="s">
        <v>117</v>
      </c>
      <c r="D108" t="s">
        <v>130</v>
      </c>
    </row>
    <row r="109" spans="1:4" x14ac:dyDescent="0.3">
      <c r="A109" t="s">
        <v>61</v>
      </c>
      <c r="B109">
        <f>B$106*$D102</f>
        <v>11.124401913875598</v>
      </c>
      <c r="C109">
        <f>C$106*$D102</f>
        <v>13.875598086124402</v>
      </c>
      <c r="D109">
        <f>SUM(B109:C109)</f>
        <v>25</v>
      </c>
    </row>
    <row r="110" spans="1:4" x14ac:dyDescent="0.3">
      <c r="A110" t="s">
        <v>64</v>
      </c>
      <c r="B110">
        <f t="shared" ref="B110:C111" si="11">B$106*$D103</f>
        <v>21.358851674641148</v>
      </c>
      <c r="C110">
        <f t="shared" si="11"/>
        <v>26.641148325358852</v>
      </c>
      <c r="D110">
        <f t="shared" ref="D110:D112" si="12">SUM(B110:C110)</f>
        <v>48</v>
      </c>
    </row>
    <row r="111" spans="1:4" x14ac:dyDescent="0.3">
      <c r="A111" t="s">
        <v>65</v>
      </c>
      <c r="B111">
        <f t="shared" si="11"/>
        <v>60.516746411483254</v>
      </c>
      <c r="C111">
        <f t="shared" si="11"/>
        <v>75.483253588516746</v>
      </c>
      <c r="D111">
        <f t="shared" si="12"/>
        <v>136</v>
      </c>
    </row>
    <row r="112" spans="1:4" x14ac:dyDescent="0.3">
      <c r="A112" t="s">
        <v>56</v>
      </c>
      <c r="B112">
        <f>SUM(B109:B111)</f>
        <v>93</v>
      </c>
      <c r="C112">
        <f>SUM(C109:C111)</f>
        <v>116</v>
      </c>
      <c r="D112">
        <f t="shared" si="12"/>
        <v>209</v>
      </c>
    </row>
    <row r="114" spans="1:5" x14ac:dyDescent="0.3">
      <c r="A114" t="s">
        <v>90</v>
      </c>
      <c r="B114" t="s">
        <v>63</v>
      </c>
      <c r="C114" t="s">
        <v>117</v>
      </c>
      <c r="E114" t="s">
        <v>71</v>
      </c>
    </row>
    <row r="115" spans="1:5" x14ac:dyDescent="0.3">
      <c r="A115" t="s">
        <v>61</v>
      </c>
      <c r="B115" s="6">
        <f>(B102-B109)^2/B109</f>
        <v>0.31622987086484539</v>
      </c>
      <c r="C115" s="6">
        <f>(C102-C109)^2/C109</f>
        <v>0.25352912060716054</v>
      </c>
      <c r="E115" s="6">
        <f>SUM(B115:C117)</f>
        <v>6.4497545566242813</v>
      </c>
    </row>
    <row r="116" spans="1:5" x14ac:dyDescent="0.3">
      <c r="A116" t="s">
        <v>64</v>
      </c>
      <c r="B116" s="6">
        <f t="shared" ref="B116:C117" si="13">(B103-B110)^2/B110</f>
        <v>2.0649448646053061</v>
      </c>
      <c r="C116" s="6">
        <f t="shared" si="13"/>
        <v>1.6555161414508057</v>
      </c>
    </row>
    <row r="117" spans="1:5" x14ac:dyDescent="0.3">
      <c r="A117" t="s">
        <v>65</v>
      </c>
      <c r="B117" s="6">
        <f t="shared" si="13"/>
        <v>1.1985933438045693</v>
      </c>
      <c r="C117" s="6">
        <f t="shared" si="13"/>
        <v>0.96094121529159438</v>
      </c>
      <c r="E117" t="s">
        <v>72</v>
      </c>
    </row>
    <row r="118" spans="1:5" x14ac:dyDescent="0.3">
      <c r="E118" s="18">
        <f>CHIDIST(E115,2)</f>
        <v>3.9760660772223969E-2</v>
      </c>
    </row>
    <row r="119" spans="1:5" x14ac:dyDescent="0.3">
      <c r="A119" t="s">
        <v>95</v>
      </c>
      <c r="B119" s="8">
        <f>B104/B105</f>
        <v>0.55913978494623651</v>
      </c>
      <c r="C119" s="8">
        <f>C104/C105</f>
        <v>0.72413793103448276</v>
      </c>
    </row>
    <row r="120" spans="1:5" x14ac:dyDescent="0.3">
      <c r="A120" t="s">
        <v>58</v>
      </c>
      <c r="B120" s="6">
        <f>B119*(1-B119)/B105</f>
        <v>2.6505643638334722E-3</v>
      </c>
      <c r="C120" s="6">
        <f>C119*(1-C119)/C105</f>
        <v>1.7220878264791505E-3</v>
      </c>
    </row>
    <row r="121" spans="1:5" x14ac:dyDescent="0.3">
      <c r="A121" t="s">
        <v>47</v>
      </c>
      <c r="B121" s="6">
        <f>SQRT(B120)</f>
        <v>5.1483631999242947E-2</v>
      </c>
      <c r="C121" s="6">
        <f>SQRT(C120)</f>
        <v>4.1498046056159685E-2</v>
      </c>
    </row>
    <row r="122" spans="1:5" x14ac:dyDescent="0.3">
      <c r="A122" t="s">
        <v>51</v>
      </c>
      <c r="B122" s="6">
        <f>1.96*B121</f>
        <v>0.10090791871851618</v>
      </c>
      <c r="C122" s="6">
        <f>1.96*C121</f>
        <v>8.1336170270072977E-2</v>
      </c>
    </row>
    <row r="123" spans="1:5" x14ac:dyDescent="0.3">
      <c r="A123" t="s">
        <v>92</v>
      </c>
      <c r="B123" s="8">
        <f>B119-B122</f>
        <v>0.45823186622772033</v>
      </c>
      <c r="C123" s="8">
        <f>C119-C122</f>
        <v>0.64280176076440976</v>
      </c>
    </row>
    <row r="124" spans="1:5" x14ac:dyDescent="0.3">
      <c r="A124" t="s">
        <v>93</v>
      </c>
      <c r="B124" s="8">
        <f>B119+B122</f>
        <v>0.66004770366475274</v>
      </c>
      <c r="C124" s="8">
        <f>C119+C122</f>
        <v>0.80547410130455577</v>
      </c>
    </row>
    <row r="126" spans="1:5" x14ac:dyDescent="0.3">
      <c r="A126" t="s">
        <v>94</v>
      </c>
      <c r="B126" s="8">
        <f>B103/B105</f>
        <v>0.30107526881720431</v>
      </c>
      <c r="C126" s="8">
        <f>C103/C105</f>
        <v>0.17241379310344829</v>
      </c>
    </row>
    <row r="127" spans="1:5" x14ac:dyDescent="0.3">
      <c r="A127" t="s">
        <v>58</v>
      </c>
      <c r="B127" s="6">
        <f>B126*(1-B126)/B105</f>
        <v>2.2626768959554031E-3</v>
      </c>
      <c r="C127" s="6">
        <f>C126*(1-C126)/C105</f>
        <v>1.2300627331993932E-3</v>
      </c>
    </row>
    <row r="128" spans="1:5" x14ac:dyDescent="0.3">
      <c r="A128" t="s">
        <v>47</v>
      </c>
      <c r="B128" s="6">
        <f>SQRT(B127)</f>
        <v>4.7567603428756038E-2</v>
      </c>
      <c r="C128" s="6">
        <f>SQRT(C127)</f>
        <v>3.5072250187283299E-2</v>
      </c>
    </row>
    <row r="129" spans="1:3" x14ac:dyDescent="0.3">
      <c r="A129" t="s">
        <v>51</v>
      </c>
      <c r="B129" s="6">
        <f>1.96*B128</f>
        <v>9.3232502720361835E-2</v>
      </c>
      <c r="C129" s="6">
        <f>1.96*C128</f>
        <v>6.8741610367075268E-2</v>
      </c>
    </row>
    <row r="130" spans="1:3" x14ac:dyDescent="0.3">
      <c r="A130" t="s">
        <v>92</v>
      </c>
      <c r="B130" s="8">
        <f>B126-B129</f>
        <v>0.20784276609684249</v>
      </c>
      <c r="C130" s="8">
        <f>C126-C129</f>
        <v>0.10367218273637302</v>
      </c>
    </row>
    <row r="131" spans="1:3" x14ac:dyDescent="0.3">
      <c r="A131" t="s">
        <v>93</v>
      </c>
      <c r="B131" s="8">
        <f>B126+B129</f>
        <v>0.39430777153756613</v>
      </c>
      <c r="C131" s="8">
        <f>C126+C129</f>
        <v>0.24115540347052355</v>
      </c>
    </row>
    <row r="133" spans="1:3" x14ac:dyDescent="0.3">
      <c r="A133" t="s">
        <v>91</v>
      </c>
      <c r="B133" s="8">
        <f>B102/B105</f>
        <v>0.13978494623655913</v>
      </c>
      <c r="C133" s="8">
        <f>C102/C105</f>
        <v>0.10344827586206896</v>
      </c>
    </row>
    <row r="134" spans="1:3" x14ac:dyDescent="0.3">
      <c r="A134" t="s">
        <v>58</v>
      </c>
      <c r="B134" s="6">
        <f>B133*(1-B133)/B105</f>
        <v>1.29295822626023E-3</v>
      </c>
      <c r="C134" s="6">
        <f>C133*(1-C133)/C105</f>
        <v>7.9954077657960548E-4</v>
      </c>
    </row>
    <row r="135" spans="1:3" x14ac:dyDescent="0.3">
      <c r="A135" t="s">
        <v>47</v>
      </c>
      <c r="B135" s="6">
        <f>SQRT(B134)</f>
        <v>3.5957728324523368E-2</v>
      </c>
      <c r="C135" s="6">
        <f>SQRT(C134)</f>
        <v>2.8276152082268999E-2</v>
      </c>
    </row>
    <row r="136" spans="1:3" x14ac:dyDescent="0.3">
      <c r="A136" t="s">
        <v>51</v>
      </c>
      <c r="B136" s="6">
        <f>1.96*B135</f>
        <v>7.0477147516065805E-2</v>
      </c>
      <c r="C136" s="6">
        <f>1.96*C135</f>
        <v>5.5421258081247239E-2</v>
      </c>
    </row>
    <row r="137" spans="1:3" x14ac:dyDescent="0.3">
      <c r="A137" t="s">
        <v>92</v>
      </c>
      <c r="B137" s="8">
        <f>B133-B136</f>
        <v>6.9307798720493322E-2</v>
      </c>
      <c r="C137" s="8">
        <f>C133-C136</f>
        <v>4.8027017780821725E-2</v>
      </c>
    </row>
    <row r="138" spans="1:3" x14ac:dyDescent="0.3">
      <c r="A138" t="s">
        <v>93</v>
      </c>
      <c r="B138" s="8">
        <f>B133+B136</f>
        <v>0.21026209375262495</v>
      </c>
      <c r="C138" s="8">
        <f>C133+C136</f>
        <v>0.15886953394331621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DCCE-7FB9-4E27-9D47-24735E6C85FE}">
  <dimension ref="A1:E63"/>
  <sheetViews>
    <sheetView workbookViewId="0">
      <selection activeCell="G43" sqref="G43"/>
    </sheetView>
  </sheetViews>
  <sheetFormatPr defaultRowHeight="14.4" x14ac:dyDescent="0.3"/>
  <cols>
    <col min="1" max="1" width="15" customWidth="1"/>
    <col min="2" max="2" width="16.6640625" customWidth="1"/>
    <col min="3" max="3" width="20" customWidth="1"/>
    <col min="5" max="5" width="11.5546875" customWidth="1"/>
  </cols>
  <sheetData>
    <row r="1" spans="1:5" x14ac:dyDescent="0.3">
      <c r="B1" t="s">
        <v>73</v>
      </c>
      <c r="C1" t="s">
        <v>74</v>
      </c>
      <c r="D1" t="s">
        <v>56</v>
      </c>
    </row>
    <row r="2" spans="1:5" x14ac:dyDescent="0.3">
      <c r="A2" t="s">
        <v>75</v>
      </c>
      <c r="B2">
        <v>67</v>
      </c>
      <c r="C2">
        <v>34</v>
      </c>
      <c r="D2">
        <f>SUM(B2:C2)</f>
        <v>101</v>
      </c>
    </row>
    <row r="3" spans="1:5" x14ac:dyDescent="0.3">
      <c r="A3" t="s">
        <v>76</v>
      </c>
      <c r="B3">
        <v>42</v>
      </c>
      <c r="C3">
        <v>78</v>
      </c>
      <c r="D3">
        <f>SUM(B3:C3)</f>
        <v>120</v>
      </c>
    </row>
    <row r="4" spans="1:5" x14ac:dyDescent="0.3">
      <c r="A4" t="s">
        <v>56</v>
      </c>
      <c r="B4">
        <f>SUM(B2:B3)</f>
        <v>109</v>
      </c>
      <c r="C4">
        <f t="shared" ref="C4:D4" si="0">SUM(C2:C3)</f>
        <v>112</v>
      </c>
      <c r="D4">
        <f t="shared" si="0"/>
        <v>221</v>
      </c>
    </row>
    <row r="5" spans="1:5" x14ac:dyDescent="0.3">
      <c r="A5" s="5" t="s">
        <v>66</v>
      </c>
      <c r="B5" s="11">
        <f>B4/D4</f>
        <v>0.49321266968325794</v>
      </c>
      <c r="C5" s="11">
        <f>C4/D4</f>
        <v>0.50678733031674206</v>
      </c>
    </row>
    <row r="7" spans="1:5" x14ac:dyDescent="0.3">
      <c r="A7" t="s">
        <v>67</v>
      </c>
      <c r="B7" t="s">
        <v>77</v>
      </c>
      <c r="C7" t="s">
        <v>78</v>
      </c>
      <c r="D7" t="s">
        <v>56</v>
      </c>
    </row>
    <row r="8" spans="1:5" x14ac:dyDescent="0.3">
      <c r="A8" t="s">
        <v>76</v>
      </c>
      <c r="B8" s="6">
        <f>B$5*$D2</f>
        <v>49.814479638009054</v>
      </c>
      <c r="C8" s="6">
        <f>C$5*$D2</f>
        <v>51.185520361990946</v>
      </c>
      <c r="D8">
        <f>SUM(B8:C8)</f>
        <v>101</v>
      </c>
    </row>
    <row r="9" spans="1:5" x14ac:dyDescent="0.3">
      <c r="A9" t="s">
        <v>75</v>
      </c>
      <c r="B9" s="6">
        <f>B$5*$D3</f>
        <v>59.185520361990953</v>
      </c>
      <c r="C9" s="6">
        <f>C$5*$D3</f>
        <v>60.814479638009047</v>
      </c>
      <c r="D9">
        <f>SUM(B9:C9)</f>
        <v>120</v>
      </c>
    </row>
    <row r="10" spans="1:5" x14ac:dyDescent="0.3">
      <c r="A10" t="s">
        <v>56</v>
      </c>
      <c r="B10">
        <f>SUM(B8:B9)</f>
        <v>109</v>
      </c>
      <c r="C10">
        <f>SUM(C8:C9)</f>
        <v>112</v>
      </c>
      <c r="D10">
        <f>SUM(B10:C10)</f>
        <v>221</v>
      </c>
    </row>
    <row r="12" spans="1:5" x14ac:dyDescent="0.3">
      <c r="A12" t="s">
        <v>69</v>
      </c>
      <c r="B12" t="s">
        <v>77</v>
      </c>
      <c r="C12" t="s">
        <v>78</v>
      </c>
      <c r="E12" t="s">
        <v>71</v>
      </c>
    </row>
    <row r="13" spans="1:5" x14ac:dyDescent="0.3">
      <c r="A13" t="s">
        <v>75</v>
      </c>
      <c r="B13" s="6">
        <f>(B2-B8)^2/B8</f>
        <v>5.9288406153911879</v>
      </c>
      <c r="C13" s="6">
        <f>(C2-C8)^2/C8</f>
        <v>5.770032384621782</v>
      </c>
      <c r="D13" s="6"/>
      <c r="E13" s="6">
        <f>SUM(B13:C14)</f>
        <v>21.54542444169056</v>
      </c>
    </row>
    <row r="14" spans="1:5" x14ac:dyDescent="0.3">
      <c r="A14" t="s">
        <v>76</v>
      </c>
      <c r="B14" s="6">
        <f>(B3-B9)^2/B9</f>
        <v>4.9901075179542538</v>
      </c>
      <c r="C14" s="6">
        <f>(C3-C9)^2/C9</f>
        <v>4.8564439237233366</v>
      </c>
      <c r="D14" s="6"/>
      <c r="E14" s="6"/>
    </row>
    <row r="16" spans="1:5" x14ac:dyDescent="0.3">
      <c r="E16" s="5" t="s">
        <v>72</v>
      </c>
    </row>
    <row r="17" spans="1:5" x14ac:dyDescent="0.3">
      <c r="E17" s="10">
        <f>CHIDIST(E13,1)</f>
        <v>3.4554611718560988E-6</v>
      </c>
    </row>
    <row r="18" spans="1:5" x14ac:dyDescent="0.3">
      <c r="A18" t="s">
        <v>96</v>
      </c>
      <c r="B18" s="8">
        <f>B3/B4</f>
        <v>0.38532110091743121</v>
      </c>
      <c r="C18" s="8">
        <f>C3/C4</f>
        <v>0.6964285714285714</v>
      </c>
    </row>
    <row r="19" spans="1:5" x14ac:dyDescent="0.3">
      <c r="A19" t="s">
        <v>58</v>
      </c>
      <c r="B19" s="6">
        <f>B18*(1-B18)/B4</f>
        <v>2.172924312891835E-3</v>
      </c>
      <c r="C19" s="6">
        <f>C18*(1-C18)/C4</f>
        <v>1.8876412172011661E-3</v>
      </c>
    </row>
    <row r="20" spans="1:5" x14ac:dyDescent="0.3">
      <c r="A20" t="s">
        <v>47</v>
      </c>
      <c r="B20" s="6">
        <f>SQRT(B19)</f>
        <v>4.6614636251845136E-2</v>
      </c>
      <c r="C20" s="6">
        <f>SQRT(C19)</f>
        <v>4.3446993189416069E-2</v>
      </c>
    </row>
    <row r="21" spans="1:5" x14ac:dyDescent="0.3">
      <c r="A21" t="s">
        <v>51</v>
      </c>
      <c r="B21" s="6">
        <f>1.96*B20</f>
        <v>9.1364687053616458E-2</v>
      </c>
      <c r="C21" s="6">
        <f>1.96*C20</f>
        <v>8.5156106651255489E-2</v>
      </c>
    </row>
    <row r="22" spans="1:5" x14ac:dyDescent="0.3">
      <c r="A22" t="s">
        <v>92</v>
      </c>
      <c r="B22" s="8">
        <f>B18-B21</f>
        <v>0.29395641386381477</v>
      </c>
      <c r="C22" s="8">
        <f>C18-C21</f>
        <v>0.61127246477731589</v>
      </c>
    </row>
    <row r="23" spans="1:5" x14ac:dyDescent="0.3">
      <c r="A23" t="s">
        <v>93</v>
      </c>
      <c r="B23" s="8">
        <f>B18+B21</f>
        <v>0.47668578797104766</v>
      </c>
      <c r="C23" s="8">
        <f>C18+C21</f>
        <v>0.7815846780798269</v>
      </c>
    </row>
    <row r="25" spans="1:5" x14ac:dyDescent="0.3">
      <c r="A25" t="s">
        <v>97</v>
      </c>
      <c r="B25" s="8">
        <f>B2/B4</f>
        <v>0.61467889908256879</v>
      </c>
      <c r="C25" s="8">
        <f>C2/C4</f>
        <v>0.30357142857142855</v>
      </c>
    </row>
    <row r="26" spans="1:5" x14ac:dyDescent="0.3">
      <c r="A26" t="s">
        <v>58</v>
      </c>
      <c r="B26" s="6">
        <f>B25*(1-B25)/B4</f>
        <v>2.172924312891835E-3</v>
      </c>
      <c r="C26" s="6">
        <f>C25*(1-C25)/C4</f>
        <v>1.8876412172011659E-3</v>
      </c>
    </row>
    <row r="27" spans="1:5" x14ac:dyDescent="0.3">
      <c r="A27" t="s">
        <v>47</v>
      </c>
      <c r="B27" s="6">
        <f>SQRT(B26)</f>
        <v>4.6614636251845136E-2</v>
      </c>
      <c r="C27" s="6">
        <f>SQRT(C26)</f>
        <v>4.3446993189416062E-2</v>
      </c>
    </row>
    <row r="28" spans="1:5" x14ac:dyDescent="0.3">
      <c r="A28" t="s">
        <v>51</v>
      </c>
      <c r="B28" s="6">
        <f>1.96*B27</f>
        <v>9.1364687053616458E-2</v>
      </c>
      <c r="C28" s="6">
        <f>1.96*C27</f>
        <v>8.5156106651255475E-2</v>
      </c>
    </row>
    <row r="29" spans="1:5" x14ac:dyDescent="0.3">
      <c r="A29" t="s">
        <v>92</v>
      </c>
      <c r="B29" s="8">
        <f>B25-B28</f>
        <v>0.52331421202895234</v>
      </c>
      <c r="C29" s="8">
        <f>C25-C28</f>
        <v>0.21841532192017307</v>
      </c>
    </row>
    <row r="30" spans="1:5" x14ac:dyDescent="0.3">
      <c r="A30" t="s">
        <v>93</v>
      </c>
      <c r="B30" s="8">
        <f>B25+B28</f>
        <v>0.70604358613618523</v>
      </c>
      <c r="C30" s="8">
        <f>C25+C28</f>
        <v>0.388727535222684</v>
      </c>
    </row>
    <row r="33" spans="1:5" x14ac:dyDescent="0.3">
      <c r="A33" t="s">
        <v>60</v>
      </c>
      <c r="B33" t="s">
        <v>73</v>
      </c>
      <c r="C33" t="s">
        <v>74</v>
      </c>
      <c r="D33" t="s">
        <v>56</v>
      </c>
    </row>
    <row r="34" spans="1:5" x14ac:dyDescent="0.3">
      <c r="A34" t="s">
        <v>75</v>
      </c>
      <c r="B34">
        <v>67</v>
      </c>
      <c r="C34">
        <v>34</v>
      </c>
      <c r="D34">
        <f>SUM(B34:C34)</f>
        <v>101</v>
      </c>
    </row>
    <row r="35" spans="1:5" x14ac:dyDescent="0.3">
      <c r="A35" t="s">
        <v>76</v>
      </c>
      <c r="B35">
        <v>42</v>
      </c>
      <c r="C35">
        <v>78</v>
      </c>
      <c r="D35">
        <f t="shared" ref="D35:D36" si="1">SUM(B35:C35)</f>
        <v>120</v>
      </c>
    </row>
    <row r="36" spans="1:5" x14ac:dyDescent="0.3">
      <c r="A36" t="s">
        <v>56</v>
      </c>
      <c r="B36">
        <f>SUM(B34:B35)</f>
        <v>109</v>
      </c>
      <c r="C36">
        <f t="shared" ref="C36" si="2">SUM(C34:C35)</f>
        <v>112</v>
      </c>
      <c r="D36">
        <f t="shared" si="1"/>
        <v>221</v>
      </c>
    </row>
    <row r="37" spans="1:5" x14ac:dyDescent="0.3">
      <c r="A37" t="s">
        <v>66</v>
      </c>
      <c r="B37" s="6">
        <f>B36/D36</f>
        <v>0.49321266968325794</v>
      </c>
      <c r="C37" s="6">
        <f>C36/D36</f>
        <v>0.50678733031674206</v>
      </c>
    </row>
    <row r="39" spans="1:5" x14ac:dyDescent="0.3">
      <c r="A39" t="s">
        <v>67</v>
      </c>
      <c r="B39" t="s">
        <v>73</v>
      </c>
      <c r="C39" t="s">
        <v>74</v>
      </c>
      <c r="D39" t="s">
        <v>56</v>
      </c>
    </row>
    <row r="40" spans="1:5" x14ac:dyDescent="0.3">
      <c r="A40" t="s">
        <v>75</v>
      </c>
      <c r="B40" s="6">
        <f>B$37*$D34</f>
        <v>49.814479638009054</v>
      </c>
      <c r="C40" s="6">
        <f>C$37*$D34</f>
        <v>51.185520361990946</v>
      </c>
      <c r="D40" s="6">
        <f>SUM(B40:C40)</f>
        <v>101</v>
      </c>
    </row>
    <row r="41" spans="1:5" x14ac:dyDescent="0.3">
      <c r="A41" t="s">
        <v>76</v>
      </c>
      <c r="B41" s="6">
        <f>B$37*$D35</f>
        <v>59.185520361990953</v>
      </c>
      <c r="C41" s="6">
        <f>C$37*$D35</f>
        <v>60.814479638009047</v>
      </c>
      <c r="D41" s="6">
        <f t="shared" ref="D41:D42" si="3">SUM(B41:C41)</f>
        <v>120</v>
      </c>
    </row>
    <row r="42" spans="1:5" x14ac:dyDescent="0.3">
      <c r="A42" t="s">
        <v>56</v>
      </c>
      <c r="B42" s="6">
        <f>SUM(B40:B41)</f>
        <v>109</v>
      </c>
      <c r="C42" s="6">
        <f>SUM(C40:C41)</f>
        <v>112</v>
      </c>
      <c r="D42" s="6">
        <f t="shared" si="3"/>
        <v>221</v>
      </c>
    </row>
    <row r="44" spans="1:5" x14ac:dyDescent="0.3">
      <c r="A44" t="s">
        <v>69</v>
      </c>
      <c r="B44" t="s">
        <v>73</v>
      </c>
      <c r="C44" t="s">
        <v>74</v>
      </c>
    </row>
    <row r="45" spans="1:5" x14ac:dyDescent="0.3">
      <c r="A45" t="s">
        <v>75</v>
      </c>
      <c r="B45" s="6">
        <f>(B34-B40)^2/B40</f>
        <v>5.9288406153911879</v>
      </c>
      <c r="C45" s="6">
        <f>(C34-C40)^2/C40</f>
        <v>5.770032384621782</v>
      </c>
      <c r="E45" t="s">
        <v>71</v>
      </c>
    </row>
    <row r="46" spans="1:5" x14ac:dyDescent="0.3">
      <c r="A46" t="s">
        <v>76</v>
      </c>
      <c r="B46" s="6">
        <f>(B35-B41)^2/B41</f>
        <v>4.9901075179542538</v>
      </c>
      <c r="C46" s="6">
        <f>(C35-C41)^2/C41</f>
        <v>4.8564439237233366</v>
      </c>
      <c r="E46" s="6">
        <f>SUM(B45:C46)</f>
        <v>21.54542444169056</v>
      </c>
    </row>
    <row r="48" spans="1:5" x14ac:dyDescent="0.3">
      <c r="E48" s="5" t="s">
        <v>72</v>
      </c>
    </row>
    <row r="49" spans="1:5" x14ac:dyDescent="0.3">
      <c r="E49" s="15">
        <f>CHIDIST(E46,1)</f>
        <v>3.4554611718560988E-6</v>
      </c>
    </row>
    <row r="51" spans="1:5" x14ac:dyDescent="0.3">
      <c r="A51" t="s">
        <v>97</v>
      </c>
      <c r="B51" s="8">
        <f>B34/B36</f>
        <v>0.61467889908256879</v>
      </c>
      <c r="C51" s="8">
        <f>C34/C36</f>
        <v>0.30357142857142855</v>
      </c>
    </row>
    <row r="52" spans="1:5" x14ac:dyDescent="0.3">
      <c r="A52" t="s">
        <v>58</v>
      </c>
      <c r="B52" s="6">
        <f>B51*(1-B51)/B36</f>
        <v>2.172924312891835E-3</v>
      </c>
      <c r="C52" s="6">
        <f>C51*(1-C51)/C36</f>
        <v>1.8876412172011659E-3</v>
      </c>
    </row>
    <row r="53" spans="1:5" x14ac:dyDescent="0.3">
      <c r="A53" t="s">
        <v>47</v>
      </c>
      <c r="B53" s="6">
        <f>SQRT(B52)</f>
        <v>4.6614636251845136E-2</v>
      </c>
      <c r="C53" s="6">
        <f>SQRT(C52)</f>
        <v>4.3446993189416062E-2</v>
      </c>
    </row>
    <row r="54" spans="1:5" x14ac:dyDescent="0.3">
      <c r="A54" t="s">
        <v>51</v>
      </c>
      <c r="B54" s="6">
        <f>1.96*B53</f>
        <v>9.1364687053616458E-2</v>
      </c>
      <c r="C54" s="6">
        <f>1.96*C53</f>
        <v>8.5156106651255475E-2</v>
      </c>
    </row>
    <row r="55" spans="1:5" x14ac:dyDescent="0.3">
      <c r="A55" t="s">
        <v>92</v>
      </c>
      <c r="B55" s="8">
        <f>B51-B54</f>
        <v>0.52331421202895234</v>
      </c>
      <c r="C55" s="8">
        <f>C51-C54</f>
        <v>0.21841532192017307</v>
      </c>
    </row>
    <row r="56" spans="1:5" x14ac:dyDescent="0.3">
      <c r="A56" t="s">
        <v>93</v>
      </c>
      <c r="B56" s="8">
        <f>B51+B54</f>
        <v>0.70604358613618523</v>
      </c>
      <c r="C56" s="8">
        <f>C51+C54</f>
        <v>0.388727535222684</v>
      </c>
    </row>
    <row r="58" spans="1:5" x14ac:dyDescent="0.3">
      <c r="A58" t="s">
        <v>120</v>
      </c>
      <c r="B58" s="8">
        <f>B35/B36</f>
        <v>0.38532110091743121</v>
      </c>
      <c r="C58" s="8">
        <f>C35/C36</f>
        <v>0.6964285714285714</v>
      </c>
    </row>
    <row r="59" spans="1:5" x14ac:dyDescent="0.3">
      <c r="A59" t="s">
        <v>58</v>
      </c>
      <c r="B59" s="6">
        <f>B58*(1-B58)/B36</f>
        <v>2.172924312891835E-3</v>
      </c>
      <c r="C59" s="6">
        <f>C58*(1-C58)/C36</f>
        <v>1.8876412172011661E-3</v>
      </c>
    </row>
    <row r="60" spans="1:5" x14ac:dyDescent="0.3">
      <c r="A60" t="s">
        <v>47</v>
      </c>
      <c r="B60" s="6">
        <f>SQRT(B59)</f>
        <v>4.6614636251845136E-2</v>
      </c>
      <c r="C60" s="6">
        <f>SQRT(C59)</f>
        <v>4.3446993189416069E-2</v>
      </c>
    </row>
    <row r="61" spans="1:5" x14ac:dyDescent="0.3">
      <c r="A61" t="s">
        <v>51</v>
      </c>
      <c r="B61" s="6">
        <f>1.96*B60</f>
        <v>9.1364687053616458E-2</v>
      </c>
      <c r="C61" s="6">
        <f>1.96*C60</f>
        <v>8.5156106651255489E-2</v>
      </c>
    </row>
    <row r="62" spans="1:5" x14ac:dyDescent="0.3">
      <c r="A62" t="s">
        <v>92</v>
      </c>
      <c r="B62" s="8">
        <f>B58-B61</f>
        <v>0.29395641386381477</v>
      </c>
      <c r="C62" s="8">
        <f>C58-C61</f>
        <v>0.61127246477731589</v>
      </c>
    </row>
    <row r="63" spans="1:5" x14ac:dyDescent="0.3">
      <c r="A63" t="s">
        <v>93</v>
      </c>
      <c r="B63" s="8">
        <f>B58+B61</f>
        <v>0.47668578797104766</v>
      </c>
      <c r="C63" s="8">
        <f>C58+C61</f>
        <v>0.7815846780798269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AB02-3677-40E9-AC45-8E1AF7E3838E}">
  <dimension ref="A1:G100"/>
  <sheetViews>
    <sheetView topLeftCell="A49" workbookViewId="0">
      <selection activeCell="P83" sqref="P83"/>
    </sheetView>
  </sheetViews>
  <sheetFormatPr defaultRowHeight="14.4" x14ac:dyDescent="0.3"/>
  <cols>
    <col min="1" max="1" width="14.5546875" customWidth="1"/>
    <col min="7" max="7" width="10.6640625" customWidth="1"/>
  </cols>
  <sheetData>
    <row r="1" spans="1:7" x14ac:dyDescent="0.3">
      <c r="B1" t="s">
        <v>83</v>
      </c>
      <c r="C1" t="s">
        <v>84</v>
      </c>
      <c r="D1" t="s">
        <v>85</v>
      </c>
      <c r="E1" t="s">
        <v>86</v>
      </c>
      <c r="F1" t="s">
        <v>56</v>
      </c>
    </row>
    <row r="2" spans="1:7" x14ac:dyDescent="0.3">
      <c r="A2" t="s">
        <v>79</v>
      </c>
      <c r="B2">
        <v>45</v>
      </c>
      <c r="C2">
        <v>17</v>
      </c>
      <c r="D2">
        <v>35</v>
      </c>
      <c r="E2">
        <v>50</v>
      </c>
      <c r="F2">
        <f>SUM(B2:E2)</f>
        <v>147</v>
      </c>
    </row>
    <row r="3" spans="1:7" x14ac:dyDescent="0.3">
      <c r="A3" t="s">
        <v>80</v>
      </c>
      <c r="B3">
        <v>100</v>
      </c>
      <c r="C3">
        <v>15</v>
      </c>
      <c r="D3">
        <v>23</v>
      </c>
      <c r="E3">
        <v>10</v>
      </c>
      <c r="F3">
        <f t="shared" ref="F3:F6" si="0">SUM(B3:E3)</f>
        <v>148</v>
      </c>
    </row>
    <row r="4" spans="1:7" x14ac:dyDescent="0.3">
      <c r="A4" t="s">
        <v>81</v>
      </c>
      <c r="B4">
        <v>19</v>
      </c>
      <c r="C4">
        <v>45</v>
      </c>
      <c r="D4">
        <v>76</v>
      </c>
      <c r="E4">
        <v>45</v>
      </c>
      <c r="F4">
        <f t="shared" si="0"/>
        <v>185</v>
      </c>
    </row>
    <row r="5" spans="1:7" x14ac:dyDescent="0.3">
      <c r="A5" t="s">
        <v>82</v>
      </c>
      <c r="B5">
        <v>90</v>
      </c>
      <c r="C5">
        <v>56</v>
      </c>
      <c r="D5">
        <v>26</v>
      </c>
      <c r="E5">
        <v>43</v>
      </c>
      <c r="F5">
        <f t="shared" si="0"/>
        <v>215</v>
      </c>
    </row>
    <row r="6" spans="1:7" x14ac:dyDescent="0.3">
      <c r="A6" t="s">
        <v>56</v>
      </c>
      <c r="B6">
        <f>SUM(B2:B5)</f>
        <v>254</v>
      </c>
      <c r="C6">
        <f t="shared" ref="C6:E6" si="1">SUM(C2:C5)</f>
        <v>133</v>
      </c>
      <c r="D6">
        <f t="shared" si="1"/>
        <v>160</v>
      </c>
      <c r="E6">
        <f t="shared" si="1"/>
        <v>148</v>
      </c>
      <c r="F6">
        <f t="shared" si="0"/>
        <v>695</v>
      </c>
    </row>
    <row r="7" spans="1:7" x14ac:dyDescent="0.3">
      <c r="A7" t="s">
        <v>66</v>
      </c>
      <c r="B7" s="6">
        <f>B6/F6</f>
        <v>0.36546762589928056</v>
      </c>
      <c r="C7" s="6">
        <f>C6/F6</f>
        <v>0.19136690647482013</v>
      </c>
      <c r="D7" s="6">
        <f>D6/F6</f>
        <v>0.23021582733812951</v>
      </c>
      <c r="E7" s="6">
        <f>E6/F6</f>
        <v>0.21294964028776978</v>
      </c>
    </row>
    <row r="9" spans="1:7" x14ac:dyDescent="0.3">
      <c r="A9" t="s">
        <v>67</v>
      </c>
      <c r="B9" t="s">
        <v>83</v>
      </c>
      <c r="C9" t="s">
        <v>84</v>
      </c>
      <c r="D9" t="s">
        <v>85</v>
      </c>
      <c r="E9" t="s">
        <v>86</v>
      </c>
      <c r="F9" t="s">
        <v>56</v>
      </c>
    </row>
    <row r="10" spans="1:7" x14ac:dyDescent="0.3">
      <c r="A10" t="s">
        <v>64</v>
      </c>
      <c r="B10" s="12">
        <f>B$7*$F2</f>
        <v>53.723741007194242</v>
      </c>
      <c r="C10" s="12">
        <f t="shared" ref="C10:E10" si="2">C$7*$F2</f>
        <v>28.130935251798558</v>
      </c>
      <c r="D10" s="12">
        <f t="shared" si="2"/>
        <v>33.841726618705039</v>
      </c>
      <c r="E10" s="12">
        <f t="shared" si="2"/>
        <v>31.303597122302158</v>
      </c>
      <c r="F10" s="13">
        <f>SUM(B10:E10)</f>
        <v>147</v>
      </c>
    </row>
    <row r="11" spans="1:7" x14ac:dyDescent="0.3">
      <c r="A11" t="s">
        <v>87</v>
      </c>
      <c r="B11" s="12">
        <f t="shared" ref="B11:E13" si="3">B$7*$F3</f>
        <v>54.08920863309352</v>
      </c>
      <c r="C11" s="12">
        <f t="shared" si="3"/>
        <v>28.322302158273381</v>
      </c>
      <c r="D11" s="12">
        <f t="shared" si="3"/>
        <v>34.071942446043167</v>
      </c>
      <c r="E11" s="12">
        <f t="shared" si="3"/>
        <v>31.516546762589925</v>
      </c>
      <c r="F11" s="13">
        <f t="shared" ref="F11:F13" si="4">SUM(B11:E11)</f>
        <v>148</v>
      </c>
    </row>
    <row r="12" spans="1:7" x14ac:dyDescent="0.3">
      <c r="A12" t="s">
        <v>88</v>
      </c>
      <c r="B12" s="12">
        <f t="shared" si="3"/>
        <v>67.611510791366896</v>
      </c>
      <c r="C12" s="12">
        <f t="shared" si="3"/>
        <v>35.402877697841724</v>
      </c>
      <c r="D12" s="12">
        <f t="shared" si="3"/>
        <v>42.589928057553962</v>
      </c>
      <c r="E12" s="12">
        <f t="shared" si="3"/>
        <v>39.39568345323741</v>
      </c>
      <c r="F12" s="13">
        <f t="shared" si="4"/>
        <v>184.99999999999997</v>
      </c>
    </row>
    <row r="13" spans="1:7" x14ac:dyDescent="0.3">
      <c r="A13" t="s">
        <v>89</v>
      </c>
      <c r="B13" s="12">
        <f t="shared" si="3"/>
        <v>78.57553956834532</v>
      </c>
      <c r="C13" s="12">
        <f t="shared" si="3"/>
        <v>41.143884892086326</v>
      </c>
      <c r="D13" s="12">
        <f t="shared" si="3"/>
        <v>49.496402877697847</v>
      </c>
      <c r="E13" s="12">
        <f t="shared" si="3"/>
        <v>45.7841726618705</v>
      </c>
      <c r="F13" s="13">
        <f t="shared" si="4"/>
        <v>215</v>
      </c>
    </row>
    <row r="15" spans="1:7" x14ac:dyDescent="0.3">
      <c r="A15" t="s">
        <v>90</v>
      </c>
      <c r="B15" t="s">
        <v>83</v>
      </c>
      <c r="C15" t="s">
        <v>84</v>
      </c>
      <c r="D15" t="s">
        <v>85</v>
      </c>
      <c r="E15" t="s">
        <v>86</v>
      </c>
      <c r="G15" t="s">
        <v>71</v>
      </c>
    </row>
    <row r="16" spans="1:7" x14ac:dyDescent="0.3">
      <c r="A16" t="s">
        <v>64</v>
      </c>
      <c r="B16" s="6">
        <f>(B2-B10)^2/B10</f>
        <v>1.4165740459215459</v>
      </c>
      <c r="C16" s="6">
        <f t="shared" ref="C16:E16" si="5">(C2-C10)^2/C10</f>
        <v>4.4043228023074841</v>
      </c>
      <c r="D16" s="6">
        <f t="shared" si="5"/>
        <v>3.9643285371702447E-2</v>
      </c>
      <c r="E16" s="6">
        <f t="shared" si="5"/>
        <v>11.166623413899879</v>
      </c>
      <c r="G16" s="6">
        <f>SUM(B16:E19)</f>
        <v>163.45718639386811</v>
      </c>
    </row>
    <row r="17" spans="1:7" x14ac:dyDescent="0.3">
      <c r="A17" t="s">
        <v>87</v>
      </c>
      <c r="B17" s="6">
        <f t="shared" ref="B17:E19" si="6">(B3-B11)^2/B11</f>
        <v>38.968970284508735</v>
      </c>
      <c r="C17" s="6">
        <f t="shared" si="6"/>
        <v>6.266571615700733</v>
      </c>
      <c r="D17" s="6">
        <f t="shared" si="6"/>
        <v>3.5979137298269501</v>
      </c>
      <c r="E17" s="6">
        <f t="shared" si="6"/>
        <v>14.689483212553402</v>
      </c>
    </row>
    <row r="18" spans="1:7" x14ac:dyDescent="0.3">
      <c r="A18" t="s">
        <v>88</v>
      </c>
      <c r="B18" s="6">
        <f t="shared" si="6"/>
        <v>34.950838307859769</v>
      </c>
      <c r="C18" s="6">
        <f t="shared" si="6"/>
        <v>2.601617791318664</v>
      </c>
      <c r="D18" s="6">
        <f t="shared" si="6"/>
        <v>26.208846976472863</v>
      </c>
      <c r="E18" s="6">
        <f t="shared" si="6"/>
        <v>0.79725394264573723</v>
      </c>
      <c r="G18" s="5" t="s">
        <v>72</v>
      </c>
    </row>
    <row r="19" spans="1:7" x14ac:dyDescent="0.3">
      <c r="A19" t="s">
        <v>89</v>
      </c>
      <c r="B19" s="6">
        <f t="shared" si="6"/>
        <v>1.6610550417018533</v>
      </c>
      <c r="C19" s="6">
        <f t="shared" si="6"/>
        <v>5.3642031295404351</v>
      </c>
      <c r="D19" s="6">
        <f t="shared" si="6"/>
        <v>11.153961017232728</v>
      </c>
      <c r="E19" s="6">
        <f t="shared" si="6"/>
        <v>0.16930779700563828</v>
      </c>
      <c r="G19" s="11">
        <f>CHIDIST(G16,9)</f>
        <v>1.4195619602117698E-30</v>
      </c>
    </row>
    <row r="22" spans="1:7" x14ac:dyDescent="0.3">
      <c r="A22" t="s">
        <v>98</v>
      </c>
      <c r="B22" s="8">
        <f>B5/B6</f>
        <v>0.3543307086614173</v>
      </c>
      <c r="C22" s="8">
        <f t="shared" ref="C22:E22" si="7">C5/C6</f>
        <v>0.42105263157894735</v>
      </c>
      <c r="D22" s="8">
        <f t="shared" si="7"/>
        <v>0.16250000000000001</v>
      </c>
      <c r="E22" s="8">
        <f t="shared" si="7"/>
        <v>0.29054054054054052</v>
      </c>
    </row>
    <row r="23" spans="1:7" x14ac:dyDescent="0.3">
      <c r="A23" t="s">
        <v>58</v>
      </c>
      <c r="B23" s="6">
        <f>B22*(1-B22)/B6</f>
        <v>9.007104628382484E-4</v>
      </c>
      <c r="C23" s="6">
        <f t="shared" ref="C23:E23" si="8">C22*(1-C22)/C6</f>
        <v>1.8328369399954179E-3</v>
      </c>
      <c r="D23" s="6">
        <f t="shared" si="8"/>
        <v>8.505859375000001E-4</v>
      </c>
      <c r="E23" s="6">
        <f t="shared" si="8"/>
        <v>1.3927482083983178E-3</v>
      </c>
    </row>
    <row r="24" spans="1:7" x14ac:dyDescent="0.3">
      <c r="A24" t="s">
        <v>47</v>
      </c>
      <c r="B24" s="6">
        <f>SQRT(B23)</f>
        <v>3.0011838711386019E-2</v>
      </c>
      <c r="C24" s="6">
        <f t="shared" ref="C24:E24" si="9">SQRT(C23)</f>
        <v>4.2811644911115221E-2</v>
      </c>
      <c r="D24" s="6">
        <f t="shared" si="9"/>
        <v>2.9164806488300245E-2</v>
      </c>
      <c r="E24" s="6">
        <f t="shared" si="9"/>
        <v>3.7319541910349301E-2</v>
      </c>
    </row>
    <row r="25" spans="1:7" x14ac:dyDescent="0.3">
      <c r="A25" t="s">
        <v>51</v>
      </c>
      <c r="B25" s="6">
        <f>1.96*B24</f>
        <v>5.8823203874316596E-2</v>
      </c>
      <c r="C25" s="6">
        <f t="shared" ref="C25:E25" si="10">1.96*C24</f>
        <v>8.3910824025785827E-2</v>
      </c>
      <c r="D25" s="6">
        <f t="shared" si="10"/>
        <v>5.7163020717068483E-2</v>
      </c>
      <c r="E25" s="6">
        <f t="shared" si="10"/>
        <v>7.3146302144284622E-2</v>
      </c>
    </row>
    <row r="26" spans="1:7" x14ac:dyDescent="0.3">
      <c r="A26" t="s">
        <v>92</v>
      </c>
      <c r="B26" s="8">
        <f>B22-B25</f>
        <v>0.29550750478710069</v>
      </c>
      <c r="C26" s="8">
        <f t="shared" ref="C26:E26" si="11">C22-C25</f>
        <v>0.33714180755316153</v>
      </c>
      <c r="D26" s="8">
        <f t="shared" si="11"/>
        <v>0.10533697928293152</v>
      </c>
      <c r="E26" s="8">
        <f t="shared" si="11"/>
        <v>0.21739423839625588</v>
      </c>
    </row>
    <row r="27" spans="1:7" x14ac:dyDescent="0.3">
      <c r="A27" t="s">
        <v>93</v>
      </c>
      <c r="B27" s="8">
        <f>B22+B25</f>
        <v>0.41315391253573391</v>
      </c>
      <c r="C27" s="8">
        <f t="shared" ref="C27:E27" si="12">C22+C25</f>
        <v>0.50496345560473321</v>
      </c>
      <c r="D27" s="8">
        <f t="shared" si="12"/>
        <v>0.2196630207170685</v>
      </c>
      <c r="E27" s="8">
        <f t="shared" si="12"/>
        <v>0.36368684268482515</v>
      </c>
    </row>
    <row r="28" spans="1:7" x14ac:dyDescent="0.3">
      <c r="B28" s="6"/>
      <c r="C28" s="6"/>
      <c r="D28" s="6"/>
      <c r="E28" s="6"/>
    </row>
    <row r="29" spans="1:7" x14ac:dyDescent="0.3">
      <c r="A29" t="s">
        <v>99</v>
      </c>
      <c r="B29" s="8">
        <f>B4/B6</f>
        <v>7.4803149606299218E-2</v>
      </c>
      <c r="C29" s="8">
        <f t="shared" ref="C29:E29" si="13">C4/C6</f>
        <v>0.33834586466165412</v>
      </c>
      <c r="D29" s="8">
        <f t="shared" si="13"/>
        <v>0.47499999999999998</v>
      </c>
      <c r="E29" s="8">
        <f t="shared" si="13"/>
        <v>0.30405405405405406</v>
      </c>
    </row>
    <row r="30" spans="1:7" x14ac:dyDescent="0.3">
      <c r="A30" t="s">
        <v>58</v>
      </c>
      <c r="B30" s="6">
        <f>B29*(1-B29)/B6</f>
        <v>2.724710173829797E-4</v>
      </c>
      <c r="C30" s="6">
        <f t="shared" ref="C30:E30" si="14">C29*(1-C29)/C6</f>
        <v>1.6832175979549753E-3</v>
      </c>
      <c r="D30" s="6">
        <f t="shared" si="14"/>
        <v>1.5585937499999999E-3</v>
      </c>
      <c r="E30" s="6">
        <f t="shared" si="14"/>
        <v>1.4297647720766784E-3</v>
      </c>
    </row>
    <row r="31" spans="1:7" x14ac:dyDescent="0.3">
      <c r="A31" t="s">
        <v>47</v>
      </c>
      <c r="B31" s="6">
        <f>SQRT(B30)</f>
        <v>1.6506696137718768E-2</v>
      </c>
      <c r="C31" s="6">
        <f t="shared" ref="C31:E31" si="15">SQRT(C30)</f>
        <v>4.1027034964215676E-2</v>
      </c>
      <c r="D31" s="6">
        <f t="shared" si="15"/>
        <v>3.9479029243384388E-2</v>
      </c>
      <c r="E31" s="6">
        <f t="shared" si="15"/>
        <v>3.7812230456251567E-2</v>
      </c>
    </row>
    <row r="32" spans="1:7" x14ac:dyDescent="0.3">
      <c r="A32" t="s">
        <v>51</v>
      </c>
      <c r="B32" s="6">
        <f>1.96*B31</f>
        <v>3.2353124429928784E-2</v>
      </c>
      <c r="C32" s="6">
        <f t="shared" ref="C32:E32" si="16">1.96*C31</f>
        <v>8.0412988529862728E-2</v>
      </c>
      <c r="D32" s="6">
        <f t="shared" si="16"/>
        <v>7.7378897317033402E-2</v>
      </c>
      <c r="E32" s="6">
        <f t="shared" si="16"/>
        <v>7.411197169425307E-2</v>
      </c>
    </row>
    <row r="33" spans="1:5" x14ac:dyDescent="0.3">
      <c r="A33" t="s">
        <v>92</v>
      </c>
      <c r="B33" s="8">
        <f>B29-B32</f>
        <v>4.2450025176370434E-2</v>
      </c>
      <c r="C33" s="8">
        <f t="shared" ref="C33:E33" si="17">C29-C32</f>
        <v>0.25793287613179139</v>
      </c>
      <c r="D33" s="8">
        <f t="shared" si="17"/>
        <v>0.39762110268296658</v>
      </c>
      <c r="E33" s="8">
        <f t="shared" si="17"/>
        <v>0.22994208235980099</v>
      </c>
    </row>
    <row r="34" spans="1:5" x14ac:dyDescent="0.3">
      <c r="A34" t="s">
        <v>93</v>
      </c>
      <c r="B34" s="8">
        <f>B29+B32</f>
        <v>0.107156274036228</v>
      </c>
      <c r="C34" s="8">
        <f t="shared" ref="C34:E34" si="18">C29+C32</f>
        <v>0.41875885319151684</v>
      </c>
      <c r="D34" s="8">
        <f t="shared" si="18"/>
        <v>0.55237889731703338</v>
      </c>
      <c r="E34" s="8">
        <f t="shared" si="18"/>
        <v>0.37816602574830716</v>
      </c>
    </row>
    <row r="36" spans="1:5" x14ac:dyDescent="0.3">
      <c r="A36" t="s">
        <v>100</v>
      </c>
      <c r="B36" s="8">
        <f>B3/B6</f>
        <v>0.39370078740157483</v>
      </c>
      <c r="C36" s="8">
        <f t="shared" ref="C36:E36" si="19">C3/C6</f>
        <v>0.11278195488721804</v>
      </c>
      <c r="D36" s="8">
        <f t="shared" si="19"/>
        <v>0.14374999999999999</v>
      </c>
      <c r="E36" s="8">
        <f t="shared" si="19"/>
        <v>6.7567567567567571E-2</v>
      </c>
    </row>
    <row r="37" spans="1:5" x14ac:dyDescent="0.3">
      <c r="A37" t="s">
        <v>58</v>
      </c>
      <c r="B37" s="6">
        <f>B36*(1-B36)/B6</f>
        <v>9.397656590588772E-4</v>
      </c>
      <c r="C37" s="6">
        <f t="shared" ref="C37:E37" si="20">C36*(1-C36)/C6</f>
        <v>7.5234725969199675E-4</v>
      </c>
      <c r="D37" s="6">
        <f t="shared" si="20"/>
        <v>7.6928710937499984E-4</v>
      </c>
      <c r="E37" s="6">
        <f t="shared" si="20"/>
        <v>4.256904823011471E-4</v>
      </c>
    </row>
    <row r="38" spans="1:5" x14ac:dyDescent="0.3">
      <c r="A38" t="s">
        <v>47</v>
      </c>
      <c r="B38" s="6">
        <f>SQRT(B37)</f>
        <v>3.0655597515932994E-2</v>
      </c>
      <c r="C38" s="6">
        <f t="shared" ref="C38:E38" si="21">SQRT(C37)</f>
        <v>2.7428949299818189E-2</v>
      </c>
      <c r="D38" s="6">
        <f t="shared" si="21"/>
        <v>2.7736025479058818E-2</v>
      </c>
      <c r="E38" s="6">
        <f t="shared" si="21"/>
        <v>2.0632267987333509E-2</v>
      </c>
    </row>
    <row r="39" spans="1:5" x14ac:dyDescent="0.3">
      <c r="A39" t="s">
        <v>51</v>
      </c>
      <c r="B39" s="6">
        <f>1.96*B38</f>
        <v>6.0084971131228668E-2</v>
      </c>
      <c r="C39" s="6">
        <f t="shared" ref="C39:E39" si="22">1.96*C38</f>
        <v>5.3760740627643647E-2</v>
      </c>
      <c r="D39" s="6">
        <f t="shared" si="22"/>
        <v>5.4362609938955281E-2</v>
      </c>
      <c r="E39" s="6">
        <f t="shared" si="22"/>
        <v>4.0439245255173679E-2</v>
      </c>
    </row>
    <row r="40" spans="1:5" x14ac:dyDescent="0.3">
      <c r="A40" t="s">
        <v>92</v>
      </c>
      <c r="B40" s="8">
        <f>B36-B39</f>
        <v>0.33361581627034614</v>
      </c>
      <c r="C40" s="8">
        <f t="shared" ref="C40:E40" si="23">C36-C39</f>
        <v>5.9021214259574392E-2</v>
      </c>
      <c r="D40" s="8">
        <f t="shared" si="23"/>
        <v>8.9387390061044708E-2</v>
      </c>
      <c r="E40" s="8">
        <f t="shared" si="23"/>
        <v>2.7128322312393892E-2</v>
      </c>
    </row>
    <row r="41" spans="1:5" x14ac:dyDescent="0.3">
      <c r="A41" t="s">
        <v>93</v>
      </c>
      <c r="B41" s="8">
        <f>B36+B39</f>
        <v>0.45378575853280351</v>
      </c>
      <c r="C41" s="8">
        <f t="shared" ref="C41:E41" si="24">C36+C39</f>
        <v>0.16654269551486167</v>
      </c>
      <c r="D41" s="8">
        <f t="shared" si="24"/>
        <v>0.19811260993895527</v>
      </c>
      <c r="E41" s="8">
        <f t="shared" si="24"/>
        <v>0.10800681282274124</v>
      </c>
    </row>
    <row r="43" spans="1:5" x14ac:dyDescent="0.3">
      <c r="A43" t="s">
        <v>101</v>
      </c>
      <c r="B43" s="8">
        <f>B2/B6</f>
        <v>0.17716535433070865</v>
      </c>
      <c r="C43" s="8">
        <f t="shared" ref="C43:E43" si="25">C2/C6</f>
        <v>0.12781954887218044</v>
      </c>
      <c r="D43" s="8">
        <f t="shared" si="25"/>
        <v>0.21875</v>
      </c>
      <c r="E43" s="8">
        <f t="shared" si="25"/>
        <v>0.33783783783783783</v>
      </c>
    </row>
    <row r="44" spans="1:5" x14ac:dyDescent="0.3">
      <c r="A44" t="s">
        <v>58</v>
      </c>
      <c r="B44" s="6">
        <f>B43*(1-B43)/B6</f>
        <v>5.7392831321095709E-4</v>
      </c>
      <c r="C44" s="6">
        <f t="shared" ref="C44:E44" si="26">C43*(1-C43)/C6</f>
        <v>8.3820835938565948E-4</v>
      </c>
      <c r="D44" s="6">
        <f t="shared" si="26"/>
        <v>1.068115234375E-3</v>
      </c>
      <c r="E44" s="6">
        <f t="shared" si="26"/>
        <v>1.5115096835330584E-3</v>
      </c>
    </row>
    <row r="45" spans="1:5" x14ac:dyDescent="0.3">
      <c r="A45" t="s">
        <v>47</v>
      </c>
      <c r="B45" s="6">
        <f>SQRT(B44)</f>
        <v>2.3956800980326175E-2</v>
      </c>
      <c r="C45" s="6">
        <f t="shared" ref="C45:E45" si="27">SQRT(C44)</f>
        <v>2.8951828256358173E-2</v>
      </c>
      <c r="D45" s="6">
        <f t="shared" si="27"/>
        <v>3.2682032286487327E-2</v>
      </c>
      <c r="E45" s="6">
        <f t="shared" si="27"/>
        <v>3.8878138889780443E-2</v>
      </c>
    </row>
    <row r="46" spans="1:5" x14ac:dyDescent="0.3">
      <c r="A46" t="s">
        <v>51</v>
      </c>
      <c r="B46" s="6">
        <f>1.96*B45</f>
        <v>4.6955329921439304E-2</v>
      </c>
      <c r="C46" s="6">
        <f t="shared" ref="C46:E46" si="28">1.96*C45</f>
        <v>5.6745583382462016E-2</v>
      </c>
      <c r="D46" s="6">
        <f t="shared" si="28"/>
        <v>6.4056783281515164E-2</v>
      </c>
      <c r="E46" s="6">
        <f t="shared" si="28"/>
        <v>7.620115222396967E-2</v>
      </c>
    </row>
    <row r="47" spans="1:5" x14ac:dyDescent="0.3">
      <c r="A47" t="s">
        <v>92</v>
      </c>
      <c r="B47" s="8">
        <f>B43-B46</f>
        <v>0.13021002440926935</v>
      </c>
      <c r="C47" s="8">
        <f t="shared" ref="C47:E47" si="29">C43-C46</f>
        <v>7.1073965489718421E-2</v>
      </c>
      <c r="D47" s="8">
        <f t="shared" si="29"/>
        <v>0.15469321671848485</v>
      </c>
      <c r="E47" s="8">
        <f t="shared" si="29"/>
        <v>0.26163668561386816</v>
      </c>
    </row>
    <row r="48" spans="1:5" x14ac:dyDescent="0.3">
      <c r="A48" t="s">
        <v>93</v>
      </c>
      <c r="B48" s="8">
        <f>B43+B46</f>
        <v>0.22412068425214796</v>
      </c>
      <c r="C48" s="8">
        <f t="shared" ref="C48:E48" si="30">C43+C46</f>
        <v>0.18456513225464247</v>
      </c>
      <c r="D48" s="8">
        <f t="shared" si="30"/>
        <v>0.28280678328151515</v>
      </c>
      <c r="E48" s="8">
        <f t="shared" si="30"/>
        <v>0.4140389900618075</v>
      </c>
    </row>
    <row r="52" spans="1:6" x14ac:dyDescent="0.3">
      <c r="A52" t="s">
        <v>60</v>
      </c>
      <c r="B52" t="s">
        <v>83</v>
      </c>
      <c r="C52" t="s">
        <v>84</v>
      </c>
      <c r="D52" t="s">
        <v>85</v>
      </c>
      <c r="E52" t="s">
        <v>86</v>
      </c>
      <c r="F52" t="s">
        <v>56</v>
      </c>
    </row>
    <row r="53" spans="1:6" x14ac:dyDescent="0.3">
      <c r="A53" t="s">
        <v>79</v>
      </c>
      <c r="B53">
        <v>45</v>
      </c>
      <c r="C53">
        <v>17</v>
      </c>
      <c r="D53">
        <v>35</v>
      </c>
      <c r="E53">
        <v>50</v>
      </c>
      <c r="F53">
        <f>SUM(B53:E53)</f>
        <v>147</v>
      </c>
    </row>
    <row r="54" spans="1:6" x14ac:dyDescent="0.3">
      <c r="A54" t="s">
        <v>80</v>
      </c>
      <c r="B54">
        <v>100</v>
      </c>
      <c r="C54">
        <v>15</v>
      </c>
      <c r="D54">
        <v>23</v>
      </c>
      <c r="E54">
        <v>10</v>
      </c>
      <c r="F54">
        <f t="shared" ref="F54:F57" si="31">SUM(B54:E54)</f>
        <v>148</v>
      </c>
    </row>
    <row r="55" spans="1:6" x14ac:dyDescent="0.3">
      <c r="A55" t="s">
        <v>81</v>
      </c>
      <c r="B55">
        <v>19</v>
      </c>
      <c r="C55">
        <v>45</v>
      </c>
      <c r="D55">
        <v>76</v>
      </c>
      <c r="E55">
        <v>45</v>
      </c>
      <c r="F55">
        <f t="shared" si="31"/>
        <v>185</v>
      </c>
    </row>
    <row r="56" spans="1:6" x14ac:dyDescent="0.3">
      <c r="A56" t="s">
        <v>82</v>
      </c>
      <c r="B56">
        <v>90</v>
      </c>
      <c r="C56">
        <v>56</v>
      </c>
      <c r="D56">
        <v>26</v>
      </c>
      <c r="E56">
        <v>43</v>
      </c>
      <c r="F56">
        <f t="shared" si="31"/>
        <v>215</v>
      </c>
    </row>
    <row r="57" spans="1:6" x14ac:dyDescent="0.3">
      <c r="A57" t="s">
        <v>56</v>
      </c>
      <c r="B57">
        <f>SUM(B53:B56)</f>
        <v>254</v>
      </c>
      <c r="C57">
        <f t="shared" ref="C57:E57" si="32">SUM(C53:C56)</f>
        <v>133</v>
      </c>
      <c r="D57">
        <f t="shared" si="32"/>
        <v>160</v>
      </c>
      <c r="E57">
        <f t="shared" si="32"/>
        <v>148</v>
      </c>
      <c r="F57">
        <f t="shared" si="31"/>
        <v>695</v>
      </c>
    </row>
    <row r="58" spans="1:6" x14ac:dyDescent="0.3">
      <c r="A58" t="s">
        <v>66</v>
      </c>
      <c r="B58">
        <f>B57/F57</f>
        <v>0.36546762589928056</v>
      </c>
      <c r="C58">
        <f>C57/F57</f>
        <v>0.19136690647482013</v>
      </c>
      <c r="D58">
        <f>D57/F57</f>
        <v>0.23021582733812951</v>
      </c>
      <c r="E58">
        <f>E57/F57</f>
        <v>0.21294964028776978</v>
      </c>
    </row>
    <row r="60" spans="1:6" x14ac:dyDescent="0.3">
      <c r="A60" t="s">
        <v>67</v>
      </c>
      <c r="B60" t="s">
        <v>83</v>
      </c>
      <c r="C60" t="s">
        <v>84</v>
      </c>
      <c r="D60" t="s">
        <v>85</v>
      </c>
      <c r="E60" t="s">
        <v>86</v>
      </c>
      <c r="F60" t="s">
        <v>56</v>
      </c>
    </row>
    <row r="61" spans="1:6" x14ac:dyDescent="0.3">
      <c r="A61" t="s">
        <v>79</v>
      </c>
      <c r="B61" s="6">
        <f>B$58*$F53</f>
        <v>53.723741007194242</v>
      </c>
      <c r="C61" s="6">
        <f t="shared" ref="C61:E61" si="33">C$58*$F53</f>
        <v>28.130935251798558</v>
      </c>
      <c r="D61" s="6">
        <f t="shared" si="33"/>
        <v>33.841726618705039</v>
      </c>
      <c r="E61" s="6">
        <f t="shared" si="33"/>
        <v>31.303597122302158</v>
      </c>
      <c r="F61">
        <f>SUM(B61:E61)</f>
        <v>147</v>
      </c>
    </row>
    <row r="62" spans="1:6" x14ac:dyDescent="0.3">
      <c r="A62" t="s">
        <v>87</v>
      </c>
      <c r="B62" s="6">
        <f t="shared" ref="B62:E64" si="34">B$58*$F54</f>
        <v>54.08920863309352</v>
      </c>
      <c r="C62" s="6">
        <f t="shared" si="34"/>
        <v>28.322302158273381</v>
      </c>
      <c r="D62" s="6">
        <f t="shared" si="34"/>
        <v>34.071942446043167</v>
      </c>
      <c r="E62" s="6">
        <f t="shared" si="34"/>
        <v>31.516546762589925</v>
      </c>
      <c r="F62">
        <f t="shared" ref="F62:F64" si="35">SUM(B62:E62)</f>
        <v>148</v>
      </c>
    </row>
    <row r="63" spans="1:6" x14ac:dyDescent="0.3">
      <c r="A63" t="s">
        <v>121</v>
      </c>
      <c r="B63" s="6">
        <f t="shared" si="34"/>
        <v>67.611510791366896</v>
      </c>
      <c r="C63" s="6">
        <f t="shared" si="34"/>
        <v>35.402877697841724</v>
      </c>
      <c r="D63" s="6">
        <f t="shared" si="34"/>
        <v>42.589928057553962</v>
      </c>
      <c r="E63" s="6">
        <f t="shared" si="34"/>
        <v>39.39568345323741</v>
      </c>
      <c r="F63">
        <f t="shared" si="35"/>
        <v>184.99999999999997</v>
      </c>
    </row>
    <row r="64" spans="1:6" x14ac:dyDescent="0.3">
      <c r="A64" t="s">
        <v>82</v>
      </c>
      <c r="B64" s="6">
        <f t="shared" si="34"/>
        <v>78.57553956834532</v>
      </c>
      <c r="C64" s="6">
        <f t="shared" si="34"/>
        <v>41.143884892086326</v>
      </c>
      <c r="D64" s="6">
        <f t="shared" si="34"/>
        <v>49.496402877697847</v>
      </c>
      <c r="E64" s="6">
        <f t="shared" si="34"/>
        <v>45.7841726618705</v>
      </c>
      <c r="F64">
        <f t="shared" si="35"/>
        <v>215</v>
      </c>
    </row>
    <row r="65" spans="1:7" x14ac:dyDescent="0.3">
      <c r="A65" t="s">
        <v>122</v>
      </c>
      <c r="B65">
        <f>SUM(B61:B64)</f>
        <v>254</v>
      </c>
      <c r="C65">
        <f t="shared" ref="C65:F65" si="36">SUM(C61:C64)</f>
        <v>133</v>
      </c>
      <c r="D65">
        <f t="shared" si="36"/>
        <v>160</v>
      </c>
      <c r="E65">
        <f t="shared" si="36"/>
        <v>148</v>
      </c>
      <c r="F65">
        <f t="shared" si="36"/>
        <v>695</v>
      </c>
    </row>
    <row r="67" spans="1:7" x14ac:dyDescent="0.3">
      <c r="A67" t="s">
        <v>90</v>
      </c>
      <c r="B67" t="s">
        <v>83</v>
      </c>
      <c r="C67" t="s">
        <v>84</v>
      </c>
      <c r="D67" t="s">
        <v>85</v>
      </c>
      <c r="E67" t="s">
        <v>86</v>
      </c>
    </row>
    <row r="68" spans="1:7" x14ac:dyDescent="0.3">
      <c r="A68" t="s">
        <v>64</v>
      </c>
      <c r="B68" s="6">
        <f>(B53-B61)^2/B61</f>
        <v>1.4165740459215459</v>
      </c>
      <c r="C68" s="6">
        <f t="shared" ref="C68:E68" si="37">(C53-C61)^2/C61</f>
        <v>4.4043228023074841</v>
      </c>
      <c r="D68" s="6">
        <f t="shared" si="37"/>
        <v>3.9643285371702447E-2</v>
      </c>
      <c r="E68" s="6">
        <f t="shared" si="37"/>
        <v>11.166623413899879</v>
      </c>
      <c r="G68" t="s">
        <v>71</v>
      </c>
    </row>
    <row r="69" spans="1:7" x14ac:dyDescent="0.3">
      <c r="A69" t="s">
        <v>87</v>
      </c>
      <c r="B69" s="6">
        <f t="shared" ref="B69:E71" si="38">(B54-B62)^2/B62</f>
        <v>38.968970284508735</v>
      </c>
      <c r="C69" s="6">
        <f t="shared" si="38"/>
        <v>6.266571615700733</v>
      </c>
      <c r="D69" s="6">
        <f t="shared" si="38"/>
        <v>3.5979137298269501</v>
      </c>
      <c r="E69" s="6">
        <f t="shared" si="38"/>
        <v>14.689483212553402</v>
      </c>
      <c r="G69" s="6">
        <f>SUM(B68:E71)</f>
        <v>163.45718639386811</v>
      </c>
    </row>
    <row r="70" spans="1:7" x14ac:dyDescent="0.3">
      <c r="A70" t="s">
        <v>123</v>
      </c>
      <c r="B70" s="6">
        <f t="shared" si="38"/>
        <v>34.950838307859769</v>
      </c>
      <c r="C70" s="6">
        <f t="shared" si="38"/>
        <v>2.601617791318664</v>
      </c>
      <c r="D70" s="6">
        <f t="shared" si="38"/>
        <v>26.208846976472863</v>
      </c>
      <c r="E70" s="6">
        <f t="shared" si="38"/>
        <v>0.79725394264573723</v>
      </c>
    </row>
    <row r="71" spans="1:7" x14ac:dyDescent="0.3">
      <c r="A71" t="s">
        <v>124</v>
      </c>
      <c r="B71" s="6">
        <f t="shared" si="38"/>
        <v>1.6610550417018533</v>
      </c>
      <c r="C71" s="6">
        <f t="shared" si="38"/>
        <v>5.3642031295404351</v>
      </c>
      <c r="D71" s="6">
        <f t="shared" si="38"/>
        <v>11.153961017232728</v>
      </c>
      <c r="E71" s="6">
        <f t="shared" si="38"/>
        <v>0.16930779700563828</v>
      </c>
      <c r="G71" s="5" t="s">
        <v>125</v>
      </c>
    </row>
    <row r="72" spans="1:7" x14ac:dyDescent="0.3">
      <c r="G72" s="16">
        <f>CHIDIST(G69,9)</f>
        <v>1.4195619602117698E-30</v>
      </c>
    </row>
    <row r="74" spans="1:7" x14ac:dyDescent="0.3">
      <c r="A74" t="s">
        <v>98</v>
      </c>
      <c r="B74" s="8">
        <f>B56/B57</f>
        <v>0.3543307086614173</v>
      </c>
      <c r="C74" s="8">
        <f t="shared" ref="C74:E74" si="39">C56/C57</f>
        <v>0.42105263157894735</v>
      </c>
      <c r="D74" s="8">
        <f t="shared" si="39"/>
        <v>0.16250000000000001</v>
      </c>
      <c r="E74" s="8">
        <f t="shared" si="39"/>
        <v>0.29054054054054052</v>
      </c>
    </row>
    <row r="75" spans="1:7" x14ac:dyDescent="0.3">
      <c r="A75" t="s">
        <v>58</v>
      </c>
      <c r="B75" s="6">
        <f>B74*(1-B74)/B57</f>
        <v>9.007104628382484E-4</v>
      </c>
      <c r="C75" s="6">
        <f t="shared" ref="C75:E75" si="40">C74*(1-C74)/C57</f>
        <v>1.8328369399954179E-3</v>
      </c>
      <c r="D75" s="6">
        <f t="shared" si="40"/>
        <v>8.505859375000001E-4</v>
      </c>
      <c r="E75" s="6">
        <f t="shared" si="40"/>
        <v>1.3927482083983178E-3</v>
      </c>
    </row>
    <row r="76" spans="1:7" x14ac:dyDescent="0.3">
      <c r="A76" t="s">
        <v>47</v>
      </c>
      <c r="B76" s="6">
        <f>SQRT(B75)</f>
        <v>3.0011838711386019E-2</v>
      </c>
      <c r="C76" s="6">
        <f t="shared" ref="C76:E76" si="41">SQRT(C75)</f>
        <v>4.2811644911115221E-2</v>
      </c>
      <c r="D76" s="6">
        <f t="shared" si="41"/>
        <v>2.9164806488300245E-2</v>
      </c>
      <c r="E76" s="6">
        <f t="shared" si="41"/>
        <v>3.7319541910349301E-2</v>
      </c>
    </row>
    <row r="77" spans="1:7" x14ac:dyDescent="0.3">
      <c r="A77" t="s">
        <v>51</v>
      </c>
      <c r="B77" s="6">
        <f>1.96*B76</f>
        <v>5.8823203874316596E-2</v>
      </c>
      <c r="C77" s="6">
        <f t="shared" ref="C77:E77" si="42">1.96*C76</f>
        <v>8.3910824025785827E-2</v>
      </c>
      <c r="D77" s="6">
        <f t="shared" si="42"/>
        <v>5.7163020717068483E-2</v>
      </c>
      <c r="E77" s="6">
        <f t="shared" si="42"/>
        <v>7.3146302144284622E-2</v>
      </c>
    </row>
    <row r="78" spans="1:7" x14ac:dyDescent="0.3">
      <c r="A78" t="s">
        <v>92</v>
      </c>
      <c r="B78" s="8">
        <f>B74-B77</f>
        <v>0.29550750478710069</v>
      </c>
      <c r="C78" s="8">
        <f t="shared" ref="C78:E78" si="43">C74-C77</f>
        <v>0.33714180755316153</v>
      </c>
      <c r="D78" s="8">
        <f t="shared" si="43"/>
        <v>0.10533697928293152</v>
      </c>
      <c r="E78" s="8">
        <f t="shared" si="43"/>
        <v>0.21739423839625588</v>
      </c>
    </row>
    <row r="79" spans="1:7" x14ac:dyDescent="0.3">
      <c r="A79" t="s">
        <v>93</v>
      </c>
      <c r="B79" s="8">
        <f>B74+B77</f>
        <v>0.41315391253573391</v>
      </c>
      <c r="C79" s="8">
        <f t="shared" ref="C79:E79" si="44">C74+C77</f>
        <v>0.50496345560473321</v>
      </c>
      <c r="D79" s="8">
        <f t="shared" si="44"/>
        <v>0.2196630207170685</v>
      </c>
      <c r="E79" s="8">
        <f t="shared" si="44"/>
        <v>0.36368684268482515</v>
      </c>
    </row>
    <row r="81" spans="1:5" x14ac:dyDescent="0.3">
      <c r="A81" t="s">
        <v>99</v>
      </c>
      <c r="B81" s="8">
        <f>B55/B57</f>
        <v>7.4803149606299218E-2</v>
      </c>
      <c r="C81" s="8">
        <f t="shared" ref="C81:E81" si="45">C55/C57</f>
        <v>0.33834586466165412</v>
      </c>
      <c r="D81" s="8">
        <f t="shared" si="45"/>
        <v>0.47499999999999998</v>
      </c>
      <c r="E81" s="8">
        <f t="shared" si="45"/>
        <v>0.30405405405405406</v>
      </c>
    </row>
    <row r="82" spans="1:5" x14ac:dyDescent="0.3">
      <c r="A82" t="s">
        <v>58</v>
      </c>
      <c r="B82" s="6">
        <f>B81*(1-B81)/B57</f>
        <v>2.724710173829797E-4</v>
      </c>
      <c r="C82" s="6">
        <f t="shared" ref="C82:E82" si="46">C81*(1-C81)/C57</f>
        <v>1.6832175979549753E-3</v>
      </c>
      <c r="D82" s="6">
        <f t="shared" si="46"/>
        <v>1.5585937499999999E-3</v>
      </c>
      <c r="E82" s="6">
        <f t="shared" si="46"/>
        <v>1.4297647720766784E-3</v>
      </c>
    </row>
    <row r="83" spans="1:5" x14ac:dyDescent="0.3">
      <c r="A83" t="s">
        <v>47</v>
      </c>
      <c r="B83" s="6">
        <f>SQRT(B82)</f>
        <v>1.6506696137718768E-2</v>
      </c>
      <c r="C83" s="6">
        <f t="shared" ref="C83:E83" si="47">SQRT(C82)</f>
        <v>4.1027034964215676E-2</v>
      </c>
      <c r="D83" s="6">
        <f t="shared" si="47"/>
        <v>3.9479029243384388E-2</v>
      </c>
      <c r="E83" s="6">
        <f t="shared" si="47"/>
        <v>3.7812230456251567E-2</v>
      </c>
    </row>
    <row r="84" spans="1:5" x14ac:dyDescent="0.3">
      <c r="A84" t="s">
        <v>51</v>
      </c>
      <c r="B84" s="6">
        <f>1.96*B83</f>
        <v>3.2353124429928784E-2</v>
      </c>
      <c r="C84" s="6">
        <f t="shared" ref="C84:E84" si="48">1.96*C83</f>
        <v>8.0412988529862728E-2</v>
      </c>
      <c r="D84" s="6">
        <f t="shared" si="48"/>
        <v>7.7378897317033402E-2</v>
      </c>
      <c r="E84" s="6">
        <f t="shared" si="48"/>
        <v>7.411197169425307E-2</v>
      </c>
    </row>
    <row r="85" spans="1:5" x14ac:dyDescent="0.3">
      <c r="A85" t="s">
        <v>92</v>
      </c>
      <c r="B85" s="8">
        <f>B81-B84</f>
        <v>4.2450025176370434E-2</v>
      </c>
      <c r="C85" s="8">
        <f t="shared" ref="C85:E85" si="49">C81-C84</f>
        <v>0.25793287613179139</v>
      </c>
      <c r="D85" s="8">
        <f t="shared" si="49"/>
        <v>0.39762110268296658</v>
      </c>
      <c r="E85" s="8">
        <f t="shared" si="49"/>
        <v>0.22994208235980099</v>
      </c>
    </row>
    <row r="86" spans="1:5" x14ac:dyDescent="0.3">
      <c r="A86" t="s">
        <v>93</v>
      </c>
      <c r="B86" s="8">
        <f>B81+B84</f>
        <v>0.107156274036228</v>
      </c>
      <c r="C86" s="8">
        <f t="shared" ref="C86:E86" si="50">C81+C84</f>
        <v>0.41875885319151684</v>
      </c>
      <c r="D86" s="8">
        <f t="shared" si="50"/>
        <v>0.55237889731703338</v>
      </c>
      <c r="E86" s="8">
        <f t="shared" si="50"/>
        <v>0.37816602574830716</v>
      </c>
    </row>
    <row r="88" spans="1:5" x14ac:dyDescent="0.3">
      <c r="A88" t="s">
        <v>100</v>
      </c>
      <c r="B88" s="8">
        <f>B54/B57</f>
        <v>0.39370078740157483</v>
      </c>
      <c r="C88" s="8">
        <f t="shared" ref="C88:E88" si="51">C54/C57</f>
        <v>0.11278195488721804</v>
      </c>
      <c r="D88" s="8">
        <f t="shared" si="51"/>
        <v>0.14374999999999999</v>
      </c>
      <c r="E88" s="8">
        <f t="shared" si="51"/>
        <v>6.7567567567567571E-2</v>
      </c>
    </row>
    <row r="89" spans="1:5" x14ac:dyDescent="0.3">
      <c r="A89" t="s">
        <v>58</v>
      </c>
      <c r="B89" s="6">
        <f>B88*(1-B88)/B57</f>
        <v>9.397656590588772E-4</v>
      </c>
      <c r="C89" s="6">
        <f t="shared" ref="C89:E89" si="52">C88*(1-C88)/C57</f>
        <v>7.5234725969199675E-4</v>
      </c>
      <c r="D89" s="6">
        <f t="shared" si="52"/>
        <v>7.6928710937499984E-4</v>
      </c>
      <c r="E89" s="6">
        <f t="shared" si="52"/>
        <v>4.256904823011471E-4</v>
      </c>
    </row>
    <row r="90" spans="1:5" x14ac:dyDescent="0.3">
      <c r="A90" t="s">
        <v>47</v>
      </c>
      <c r="B90" s="6">
        <f>SQRT(B89)</f>
        <v>3.0655597515932994E-2</v>
      </c>
      <c r="C90" s="6">
        <f t="shared" ref="C90:E90" si="53">SQRT(C89)</f>
        <v>2.7428949299818189E-2</v>
      </c>
      <c r="D90" s="6">
        <f t="shared" si="53"/>
        <v>2.7736025479058818E-2</v>
      </c>
      <c r="E90" s="6">
        <f t="shared" si="53"/>
        <v>2.0632267987333509E-2</v>
      </c>
    </row>
    <row r="91" spans="1:5" x14ac:dyDescent="0.3">
      <c r="A91" t="s">
        <v>51</v>
      </c>
      <c r="B91" s="6">
        <f>1.96*B90</f>
        <v>6.0084971131228668E-2</v>
      </c>
      <c r="C91" s="6">
        <f t="shared" ref="C91:E91" si="54">1.96*C90</f>
        <v>5.3760740627643647E-2</v>
      </c>
      <c r="D91" s="6">
        <f t="shared" si="54"/>
        <v>5.4362609938955281E-2</v>
      </c>
      <c r="E91" s="6">
        <f t="shared" si="54"/>
        <v>4.0439245255173679E-2</v>
      </c>
    </row>
    <row r="92" spans="1:5" x14ac:dyDescent="0.3">
      <c r="A92" t="s">
        <v>92</v>
      </c>
      <c r="B92" s="8">
        <f>B88-B91</f>
        <v>0.33361581627034614</v>
      </c>
      <c r="C92" s="8">
        <f t="shared" ref="C92:E92" si="55">C88-C91</f>
        <v>5.9021214259574392E-2</v>
      </c>
      <c r="D92" s="8">
        <f t="shared" si="55"/>
        <v>8.9387390061044708E-2</v>
      </c>
      <c r="E92" s="8">
        <f t="shared" si="55"/>
        <v>2.7128322312393892E-2</v>
      </c>
    </row>
    <row r="93" spans="1:5" x14ac:dyDescent="0.3">
      <c r="A93" t="s">
        <v>93</v>
      </c>
      <c r="B93" s="8">
        <f>B88+B91</f>
        <v>0.45378575853280351</v>
      </c>
      <c r="C93" s="8">
        <f t="shared" ref="C93:E93" si="56">C88+C91</f>
        <v>0.16654269551486167</v>
      </c>
      <c r="D93" s="8">
        <f t="shared" si="56"/>
        <v>0.19811260993895527</v>
      </c>
      <c r="E93" s="8">
        <f t="shared" si="56"/>
        <v>0.10800681282274124</v>
      </c>
    </row>
    <row r="95" spans="1:5" x14ac:dyDescent="0.3">
      <c r="A95" t="s">
        <v>101</v>
      </c>
      <c r="B95" s="8">
        <f>B53/B57</f>
        <v>0.17716535433070865</v>
      </c>
      <c r="C95" s="8">
        <f t="shared" ref="C95:E95" si="57">C53/C57</f>
        <v>0.12781954887218044</v>
      </c>
      <c r="D95" s="8">
        <f t="shared" si="57"/>
        <v>0.21875</v>
      </c>
      <c r="E95" s="8">
        <f t="shared" si="57"/>
        <v>0.33783783783783783</v>
      </c>
    </row>
    <row r="96" spans="1:5" x14ac:dyDescent="0.3">
      <c r="A96" t="s">
        <v>58</v>
      </c>
      <c r="B96" s="6">
        <f>B95*(1-B95)/B57</f>
        <v>5.7392831321095709E-4</v>
      </c>
      <c r="C96" s="6">
        <f t="shared" ref="C96:E96" si="58">C95*(1-C95)/C57</f>
        <v>8.3820835938565948E-4</v>
      </c>
      <c r="D96" s="6">
        <f t="shared" si="58"/>
        <v>1.068115234375E-3</v>
      </c>
      <c r="E96" s="6">
        <f t="shared" si="58"/>
        <v>1.5115096835330584E-3</v>
      </c>
    </row>
    <row r="97" spans="1:5" x14ac:dyDescent="0.3">
      <c r="A97" t="s">
        <v>47</v>
      </c>
      <c r="B97" s="6">
        <f>SQRT(B96)</f>
        <v>2.3956800980326175E-2</v>
      </c>
      <c r="C97" s="6">
        <f t="shared" ref="C97:E97" si="59">SQRT(C96)</f>
        <v>2.8951828256358173E-2</v>
      </c>
      <c r="D97" s="6">
        <f t="shared" si="59"/>
        <v>3.2682032286487327E-2</v>
      </c>
      <c r="E97" s="6">
        <f t="shared" si="59"/>
        <v>3.8878138889780443E-2</v>
      </c>
    </row>
    <row r="98" spans="1:5" x14ac:dyDescent="0.3">
      <c r="A98" t="s">
        <v>51</v>
      </c>
      <c r="B98" s="6">
        <f>1.96*B97</f>
        <v>4.6955329921439304E-2</v>
      </c>
      <c r="C98" s="6">
        <f t="shared" ref="C98:E98" si="60">1.96*C97</f>
        <v>5.6745583382462016E-2</v>
      </c>
      <c r="D98" s="6">
        <f t="shared" si="60"/>
        <v>6.4056783281515164E-2</v>
      </c>
      <c r="E98" s="6">
        <f t="shared" si="60"/>
        <v>7.620115222396967E-2</v>
      </c>
    </row>
    <row r="99" spans="1:5" x14ac:dyDescent="0.3">
      <c r="A99" t="s">
        <v>92</v>
      </c>
      <c r="B99" s="8">
        <f>B95-B98</f>
        <v>0.13021002440926935</v>
      </c>
      <c r="C99" s="8">
        <f t="shared" ref="C99:E99" si="61">C95-C98</f>
        <v>7.1073965489718421E-2</v>
      </c>
      <c r="D99" s="8">
        <f t="shared" si="61"/>
        <v>0.15469321671848485</v>
      </c>
      <c r="E99" s="8">
        <f t="shared" si="61"/>
        <v>0.26163668561386816</v>
      </c>
    </row>
    <row r="100" spans="1:5" x14ac:dyDescent="0.3">
      <c r="A100" t="s">
        <v>93</v>
      </c>
      <c r="B100" s="8">
        <f>B95+B98</f>
        <v>0.22412068425214796</v>
      </c>
      <c r="C100" s="8">
        <f t="shared" ref="C100:E100" si="62">C95+C98</f>
        <v>0.18456513225464247</v>
      </c>
      <c r="D100" s="8">
        <f t="shared" si="62"/>
        <v>0.28280678328151515</v>
      </c>
      <c r="E100" s="8">
        <f t="shared" si="62"/>
        <v>0.4140389900618075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86A4ACE65F1074C963537B658C28652" ma:contentTypeVersion="0" ma:contentTypeDescription="Új dokumentum létrehozása." ma:contentTypeScope="" ma:versionID="66c16c9506ce0821b133094a8d586c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d3a8795088ca1b8cd07b84a4d91c9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7DE92-0FC0-4708-B714-4E5216C39D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8BE47-35F4-4BA9-B624-D00EB9BF4B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2FBD87-50CA-470D-9D69-EC3F92F58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Munka1</vt:lpstr>
      <vt:lpstr>Munka2</vt:lpstr>
      <vt:lpstr>Munka3</vt:lpstr>
      <vt:lpstr>Munka4</vt:lpstr>
      <vt:lpstr>Munka5</vt:lpstr>
      <vt:lpstr>Munka6</vt:lpstr>
      <vt:lpstr>Munka7</vt:lpstr>
      <vt:lpstr>Munka8</vt:lpstr>
      <vt:lpstr>Munka9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Dr.habil Pakai Annamária</dc:creator>
  <cp:keywords/>
  <dc:description/>
  <cp:lastModifiedBy>Kristof naraikristof</cp:lastModifiedBy>
  <cp:revision/>
  <dcterms:created xsi:type="dcterms:W3CDTF">2020-11-24T07:08:55Z</dcterms:created>
  <dcterms:modified xsi:type="dcterms:W3CDTF">2021-05-08T12:53:46Z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0x010100186A4ACE65F1074C963537B658C28652</vt:lpwstr>
  </property>
</Properties>
</file>